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5dc8b39222fff9/Documents/SKRIPSI 2022 RIFA/"/>
    </mc:Choice>
  </mc:AlternateContent>
  <xr:revisionPtr revIDLastSave="4" documentId="8_{4573C2BD-7D49-4964-A1B9-578EC373E5F7}" xr6:coauthVersionLast="47" xr6:coauthVersionMax="47" xr10:uidLastSave="{8D3F7360-98C9-43ED-8716-372979AE2D75}"/>
  <bookViews>
    <workbookView xWindow="-110" yWindow="-110" windowWidth="19420" windowHeight="10300" xr2:uid="{00000000-000D-0000-FFFF-FFFF00000000}"/>
  </bookViews>
  <sheets>
    <sheet name="ABK" sheetId="11" r:id="rId1"/>
    <sheet name="KBP" sheetId="3" r:id="rId2"/>
    <sheet name="RBK" sheetId="19" r:id="rId3"/>
    <sheet name="GAJI" sheetId="13" r:id="rId4"/>
    <sheet name="EVALUASI" sheetId="12" r:id="rId5"/>
    <sheet name="Pondasi" sheetId="14" r:id="rId6"/>
    <sheet name="Tiang" sheetId="15" r:id="rId7"/>
    <sheet name="Plat" sheetId="17" r:id="rId8"/>
    <sheet name="Beton" sheetId="18" r:id="rId9"/>
    <sheet name="Kolom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</externalReferences>
  <definedNames>
    <definedName name="\0" localSheetId="2">#REF!</definedName>
    <definedName name="\0">#REF!</definedName>
    <definedName name="\a" localSheetId="2">#REF!</definedName>
    <definedName name="\A">'[1]I-KAMAR'!#REF!</definedName>
    <definedName name="\b" localSheetId="2">#REF!</definedName>
    <definedName name="\b">#REF!</definedName>
    <definedName name="\c">#REF!</definedName>
    <definedName name="\D">#REF!</definedName>
    <definedName name="\i">#N/A</definedName>
    <definedName name="\M">#REF!</definedName>
    <definedName name="\P" localSheetId="2">#REF!</definedName>
    <definedName name="\p">#N/A</definedName>
    <definedName name="\q" localSheetId="2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WQ">'[2]BAG-2'!#REF!</definedName>
    <definedName name="\X" localSheetId="2">#REF!</definedName>
    <definedName name="\x">#REF!</definedName>
    <definedName name="__________________EEE02">'[3]Sewa AlatBerat08'!$AW$9</definedName>
    <definedName name="__________________EEE03">'[3]Sewa AlatBerat08'!$AW$10</definedName>
    <definedName name="__________________EEE05">'[3]Sewa AlatBerat08'!$AW$12</definedName>
    <definedName name="__________________EEE15">'[3]Sewa AlatBerat08'!$AW$22</definedName>
    <definedName name="__________________EEE16">'[3]Sewa AlatBerat08'!$AW$23</definedName>
    <definedName name="__________________EEE18">'[3]Sewa AlatBerat08'!$AW$25</definedName>
    <definedName name="__________________EEE19">'[3]Sewa AlatBerat08'!$AW$26</definedName>
    <definedName name="__________________EEE23">'[3]Sewa AlatBerat08'!$AW$30</definedName>
    <definedName name="_________________EEE15" localSheetId="2">#REF!</definedName>
    <definedName name="_________________EEE15">#REF!</definedName>
    <definedName name="________________EEE15" localSheetId="2">#REF!</definedName>
    <definedName name="________________EEE15">#REF!</definedName>
    <definedName name="________________EEE17" localSheetId="2">#REF!</definedName>
    <definedName name="________________EEE17">#REF!</definedName>
    <definedName name="_______________EEE02">'[4]Sewa AlatBerat08'!$AW$9</definedName>
    <definedName name="_______________EEE03">'[4]Sewa AlatBerat08'!$AW$10</definedName>
    <definedName name="_______________EEE05">'[4]Sewa AlatBerat08'!$AW$12</definedName>
    <definedName name="_______________EEE08" localSheetId="2">#REF!</definedName>
    <definedName name="_______________EEE08">#REF!</definedName>
    <definedName name="_______________EEE10" localSheetId="2">#REF!</definedName>
    <definedName name="_______________EEE10">#REF!</definedName>
    <definedName name="_______________EEE15" localSheetId="2">#REF!</definedName>
    <definedName name="_______________EEE15">#REF!</definedName>
    <definedName name="_______________EEE16">'[4]Sewa AlatBerat08'!$AW$23</definedName>
    <definedName name="_______________EEE17" localSheetId="2">#REF!</definedName>
    <definedName name="_______________EEE17">#REF!</definedName>
    <definedName name="_______________EEE18">'[4]Sewa AlatBerat08'!$AW$25</definedName>
    <definedName name="_______________EEE19">'[4]Sewa AlatBerat08'!$AW$26</definedName>
    <definedName name="_______________EEE23" localSheetId="2">#REF!</definedName>
    <definedName name="_______________EEE23">#REF!</definedName>
    <definedName name="______________EEE08" localSheetId="2">#REF!</definedName>
    <definedName name="______________EEE08">#REF!</definedName>
    <definedName name="______________EEE10" localSheetId="2">#REF!</definedName>
    <definedName name="______________EEE10">#REF!</definedName>
    <definedName name="______________EEE15">#REF!</definedName>
    <definedName name="______________EEE17">#REF!</definedName>
    <definedName name="______________EEE23">#REF!</definedName>
    <definedName name="______________MMM05">#REF!</definedName>
    <definedName name="______________MMM26">#REF!</definedName>
    <definedName name="_____________bsc100">#REF!</definedName>
    <definedName name="_____________EEE01">#REF!</definedName>
    <definedName name="_____________EEE02">#REF!</definedName>
    <definedName name="_____________EEE03">#REF!</definedName>
    <definedName name="_____________EEE05">'[4]Sewa AlatBerat08'!$AW$12</definedName>
    <definedName name="_____________EEE07" localSheetId="2">#REF!</definedName>
    <definedName name="_____________EEE07">#REF!</definedName>
    <definedName name="_____________EEE08" localSheetId="2">#REF!</definedName>
    <definedName name="_____________EEE08">#REF!</definedName>
    <definedName name="_____________EEE10" localSheetId="2">#REF!</definedName>
    <definedName name="_____________EEE10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3">#REF!</definedName>
    <definedName name="_____________EEE26">#REF!</definedName>
    <definedName name="_____________EEE29">#REF!</definedName>
    <definedName name="_____________EEE31">#REF!</definedName>
    <definedName name="_____________HAL1">#REF!</definedName>
    <definedName name="_____________HAL2">#REF!</definedName>
    <definedName name="_____________ker1020">#REF!</definedName>
    <definedName name="_____________ker40">'[5]HB '!#REF!</definedName>
    <definedName name="_____________LLL01" localSheetId="2">#REF!</definedName>
    <definedName name="_____________LLL01">#REF!</definedName>
    <definedName name="_____________LLL03" localSheetId="2">#REF!</definedName>
    <definedName name="_____________LLL03">#REF!</definedName>
    <definedName name="_____________MMM01" localSheetId="2">#REF!</definedName>
    <definedName name="_____________MMM01">#REF!</definedName>
    <definedName name="_____________MMM02">#REF!</definedName>
    <definedName name="_____________MMM03">#REF!</definedName>
    <definedName name="_____________MMM04">#REF!</definedName>
    <definedName name="_____________MMM05">#REF!</definedName>
    <definedName name="_____________MMM06">#REF!</definedName>
    <definedName name="_____________MMM10">#REF!</definedName>
    <definedName name="_____________MMM13">#REF!</definedName>
    <definedName name="_____________MMM26">#REF!</definedName>
    <definedName name="_____________MMM37">#REF!</definedName>
    <definedName name="_____________MMM44">#REF!</definedName>
    <definedName name="_____________MMM48">#REF!</definedName>
    <definedName name="_____________pav8">#REF!</definedName>
    <definedName name="_____________pvc1">#REF!</definedName>
    <definedName name="_____________pvc12">#REF!</definedName>
    <definedName name="_____________pvc3">#REF!</definedName>
    <definedName name="_____________pvc34">#REF!</definedName>
    <definedName name="_____________RAB1">'[6]RAB 2'!$B$1:$H$172</definedName>
    <definedName name="____________bsc100" localSheetId="2">#REF!</definedName>
    <definedName name="____________bsc100">#REF!</definedName>
    <definedName name="____________Dia13" localSheetId="2">#REF!</definedName>
    <definedName name="____________Dia13">#REF!</definedName>
    <definedName name="____________Dia16" localSheetId="2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gal4">'[7]analisa print'!$H$402</definedName>
    <definedName name="____________gal6" localSheetId="2">#REF!</definedName>
    <definedName name="____________gal6">#REF!</definedName>
    <definedName name="____________gal8" localSheetId="2">#REF!</definedName>
    <definedName name="____________gal8">#REF!</definedName>
    <definedName name="____________HAL1" localSheetId="2">#REF!</definedName>
    <definedName name="____________HAL1">#REF!</definedName>
    <definedName name="____________HAL2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'[5]HB '!#REF!</definedName>
    <definedName name="____________ko2" localSheetId="2">#REF!</definedName>
    <definedName name="____________ko2">#REF!</definedName>
    <definedName name="____________LLL01" localSheetId="2">#REF!</definedName>
    <definedName name="____________LLL01">#REF!</definedName>
    <definedName name="____________LLL02" localSheetId="2">#REF!</definedName>
    <definedName name="____________LLL02">#REF!</definedName>
    <definedName name="____________LLL03">#REF!</definedName>
    <definedName name="____________LLL04">#REF!</definedName>
    <definedName name="____________LLL05">#REF!</definedName>
    <definedName name="____________LLL06">#REF!</definedName>
    <definedName name="____________LLL07">#REF!</definedName>
    <definedName name="____________LLL08">#REF!</definedName>
    <definedName name="____________LLL09">#REF!</definedName>
    <definedName name="____________LLL10">#REF!</definedName>
    <definedName name="____________LLL11">#REF!</definedName>
    <definedName name="____________MMM01">#REF!</definedName>
    <definedName name="____________MMM02">#REF!</definedName>
    <definedName name="____________MMM03">#REF!</definedName>
    <definedName name="____________MMM04">#REF!</definedName>
    <definedName name="____________MMM05">#REF!</definedName>
    <definedName name="____________MMM06">#REF!</definedName>
    <definedName name="____________MMM07">#REF!</definedName>
    <definedName name="____________MMM08">#REF!</definedName>
    <definedName name="____________MMM09">#REF!</definedName>
    <definedName name="____________MMM10">#REF!</definedName>
    <definedName name="____________MMM11">#REF!</definedName>
    <definedName name="____________MMM12">#REF!</definedName>
    <definedName name="____________MMM13">#REF!</definedName>
    <definedName name="____________MMM14">#REF!</definedName>
    <definedName name="____________MMM15">#REF!</definedName>
    <definedName name="____________MMM16">#REF!</definedName>
    <definedName name="____________MMM17">#REF!</definedName>
    <definedName name="____________MMM18">#REF!</definedName>
    <definedName name="____________MMM19">#REF!</definedName>
    <definedName name="____________MMM20">#REF!</definedName>
    <definedName name="____________MMM21">#REF!</definedName>
    <definedName name="____________MMM22">#REF!</definedName>
    <definedName name="____________MMM23">#REF!</definedName>
    <definedName name="____________MMM24">#REF!</definedName>
    <definedName name="____________MMM25">#REF!</definedName>
    <definedName name="____________MMM26">#REF!</definedName>
    <definedName name="____________MMM27">#REF!</definedName>
    <definedName name="____________MMM28">#REF!</definedName>
    <definedName name="____________MMM29">#REF!</definedName>
    <definedName name="____________MMM30">#REF!</definedName>
    <definedName name="____________MMM31">#REF!</definedName>
    <definedName name="____________MMM32">#REF!</definedName>
    <definedName name="____________MMM33">#REF!</definedName>
    <definedName name="____________MMM34">#REF!</definedName>
    <definedName name="____________MMM35">#REF!</definedName>
    <definedName name="____________MMM36">#REF!</definedName>
    <definedName name="____________MMM37">#REF!</definedName>
    <definedName name="____________MMM38">#REF!</definedName>
    <definedName name="____________MMM39">#REF!</definedName>
    <definedName name="____________MMM40">#REF!</definedName>
    <definedName name="____________MMM41">#REF!</definedName>
    <definedName name="____________MMM411">#REF!</definedName>
    <definedName name="____________MMM42">#REF!</definedName>
    <definedName name="____________MMM43">#REF!</definedName>
    <definedName name="____________MMM44">#REF!</definedName>
    <definedName name="____________MMM45">#REF!</definedName>
    <definedName name="____________MMM46">#REF!</definedName>
    <definedName name="____________MMM47">#REF!</definedName>
    <definedName name="____________MMM48">#REF!</definedName>
    <definedName name="____________MMM49">#REF!</definedName>
    <definedName name="____________MMM50">#REF!</definedName>
    <definedName name="____________MMM51">#REF!</definedName>
    <definedName name="____________MMM52">#REF!</definedName>
    <definedName name="____________MMM53">#REF!</definedName>
    <definedName name="____________MMM54">#REF!</definedName>
    <definedName name="____________pav8">#REF!</definedName>
    <definedName name="____________pvc1">#REF!</definedName>
    <definedName name="____________pvc100">#REF!</definedName>
    <definedName name="____________pvc12">#REF!</definedName>
    <definedName name="____________pvc150">#REF!</definedName>
    <definedName name="____________pvc3">#REF!</definedName>
    <definedName name="____________pvc300">#REF!</definedName>
    <definedName name="____________pvc34">#REF!</definedName>
    <definedName name="____________pvc4">'[7]analisa print'!$H$362</definedName>
    <definedName name="____________pvc44" localSheetId="2">#REF!</definedName>
    <definedName name="____________pvc44">#REF!</definedName>
    <definedName name="____________pvc6">'[7]analisa print'!$H$373</definedName>
    <definedName name="____________pvc8">'[7]analisa print'!$H$384</definedName>
    <definedName name="____________RAB1">'[6]RAB 2'!$B$1:$H$172</definedName>
    <definedName name="____________tee4" localSheetId="2">#REF!</definedName>
    <definedName name="____________tee4">#REF!</definedName>
    <definedName name="____________tee6" localSheetId="2">#REF!</definedName>
    <definedName name="____________tee6">#REF!</definedName>
    <definedName name="___________Dia13" localSheetId="2">#REF!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gal4">'[7]analisa print'!$H$402</definedName>
    <definedName name="___________gal6" localSheetId="2">#REF!</definedName>
    <definedName name="___________gal6">#REF!</definedName>
    <definedName name="___________gal8" localSheetId="2">#REF!</definedName>
    <definedName name="___________gal8">#REF!</definedName>
    <definedName name="___________HAL1" localSheetId="2">#REF!</definedName>
    <definedName name="___________HAL1">#REF!</definedName>
    <definedName name="___________HAL2">#REF!</definedName>
    <definedName name="___________ker2020">#REF!</definedName>
    <definedName name="___________ker2025">#REF!</definedName>
    <definedName name="___________ker3030">#REF!</definedName>
    <definedName name="___________ko2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LL05">#REF!</definedName>
    <definedName name="___________LLL06">#REF!</definedName>
    <definedName name="___________LLL07">#REF!</definedName>
    <definedName name="___________LLL08">#REF!</definedName>
    <definedName name="___________LLL09">#REF!</definedName>
    <definedName name="___________LLL10">#REF!</definedName>
    <definedName name="___________LLL11">#REF!</definedName>
    <definedName name="___________MMM01">#REF!</definedName>
    <definedName name="___________MMM02">#REF!</definedName>
    <definedName name="___________MMM03">#REF!</definedName>
    <definedName name="___________MMM04">#REF!</definedName>
    <definedName name="___________MMM05">#REF!</definedName>
    <definedName name="___________MMM06">#REF!</definedName>
    <definedName name="___________MMM07">#REF!</definedName>
    <definedName name="___________MMM08">#REF!</definedName>
    <definedName name="___________MMM09">#REF!</definedName>
    <definedName name="___________MMM10">#REF!</definedName>
    <definedName name="___________MMM11">#REF!</definedName>
    <definedName name="___________MMM12">#REF!</definedName>
    <definedName name="___________MMM13">#REF!</definedName>
    <definedName name="___________MMM14">#REF!</definedName>
    <definedName name="___________MMM15">#REF!</definedName>
    <definedName name="___________MMM16">#REF!</definedName>
    <definedName name="___________MMM17">#REF!</definedName>
    <definedName name="___________MMM18">#REF!</definedName>
    <definedName name="___________MMM19">#REF!</definedName>
    <definedName name="___________MMM20">#REF!</definedName>
    <definedName name="___________MMM21">#REF!</definedName>
    <definedName name="___________MMM22">#REF!</definedName>
    <definedName name="___________MMM23">#REF!</definedName>
    <definedName name="___________MMM24">#REF!</definedName>
    <definedName name="___________MMM25">#REF!</definedName>
    <definedName name="___________MMM26">#REF!</definedName>
    <definedName name="___________MMM27">#REF!</definedName>
    <definedName name="___________MMM28">#REF!</definedName>
    <definedName name="___________MMM29">#REF!</definedName>
    <definedName name="___________MMM30">#REF!</definedName>
    <definedName name="___________MMM31">#REF!</definedName>
    <definedName name="___________MMM32">#REF!</definedName>
    <definedName name="___________MMM33">#REF!</definedName>
    <definedName name="___________MMM34">#REF!</definedName>
    <definedName name="___________MMM35">#REF!</definedName>
    <definedName name="___________MMM36">#REF!</definedName>
    <definedName name="___________MMM37">#REF!</definedName>
    <definedName name="___________MMM38">#REF!</definedName>
    <definedName name="___________MMM39">#REF!</definedName>
    <definedName name="___________MMM40">#REF!</definedName>
    <definedName name="___________MMM41">#REF!</definedName>
    <definedName name="___________MMM411">#REF!</definedName>
    <definedName name="___________MMM42">#REF!</definedName>
    <definedName name="___________MMM43">#REF!</definedName>
    <definedName name="___________MMM44">#REF!</definedName>
    <definedName name="___________MMM45">#REF!</definedName>
    <definedName name="___________MMM46">#REF!</definedName>
    <definedName name="___________MMM47">#REF!</definedName>
    <definedName name="___________MMM48">#REF!</definedName>
    <definedName name="___________MMM49">#REF!</definedName>
    <definedName name="___________MMM50">#REF!</definedName>
    <definedName name="___________MMM51">#REF!</definedName>
    <definedName name="___________MMM52">#REF!</definedName>
    <definedName name="___________MMM53">#REF!</definedName>
    <definedName name="___________MMM54">#REF!</definedName>
    <definedName name="___________pvc100">#REF!</definedName>
    <definedName name="___________pvc150">#REF!</definedName>
    <definedName name="___________pvc300">#REF!</definedName>
    <definedName name="___________pvc4">'[7]analisa print'!$H$362</definedName>
    <definedName name="___________pvc44" localSheetId="2">#REF!</definedName>
    <definedName name="___________pvc44">#REF!</definedName>
    <definedName name="___________pvc6">'[7]analisa print'!$H$373</definedName>
    <definedName name="___________pvc8">'[7]analisa print'!$H$384</definedName>
    <definedName name="___________RAB1">'[6]RAB 2'!$B$1:$H$172</definedName>
    <definedName name="___________tee4" localSheetId="2">#REF!</definedName>
    <definedName name="___________tee4">#REF!</definedName>
    <definedName name="___________tee6" localSheetId="2">#REF!</definedName>
    <definedName name="___________tee6">#REF!</definedName>
    <definedName name="__________bsc100" localSheetId="2">#REF!</definedName>
    <definedName name="__________bsc100">#REF!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gal4">'[7]analisa print'!$H$402</definedName>
    <definedName name="__________gal6" localSheetId="2">#REF!</definedName>
    <definedName name="__________gal6">#REF!</definedName>
    <definedName name="__________gal8" localSheetId="2">#REF!</definedName>
    <definedName name="__________gal8">#REF!</definedName>
    <definedName name="__________HAL1" localSheetId="2">#REF!</definedName>
    <definedName name="__________HAL1">#REF!</definedName>
    <definedName name="__________HAL2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'[5]HB '!#REF!</definedName>
    <definedName name="__________ko2" localSheetId="2">#REF!</definedName>
    <definedName name="__________ko2">#REF!</definedName>
    <definedName name="__________LLL01" localSheetId="2">#REF!</definedName>
    <definedName name="__________LLL01">#REF!</definedName>
    <definedName name="__________LLL02" localSheetId="2">#REF!</definedName>
    <definedName name="__________LLL02">#REF!</definedName>
    <definedName name="__________LLL03">#REF!</definedName>
    <definedName name="__________LLL04">#REF!</definedName>
    <definedName name="__________LLL05">#REF!</definedName>
    <definedName name="__________LLL06">#REF!</definedName>
    <definedName name="__________LLL07">#REF!</definedName>
    <definedName name="__________LLL08">#REF!</definedName>
    <definedName name="__________LLL09">#REF!</definedName>
    <definedName name="__________LLL10">#REF!</definedName>
    <definedName name="__________LLL11">#REF!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#REF!</definedName>
    <definedName name="__________MMM27">#REF!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">#REF!</definedName>
    <definedName name="__________MMM411">#REF!</definedName>
    <definedName name="__________MMM42">#REF!</definedName>
    <definedName name="__________MMM43">#REF!</definedName>
    <definedName name="__________MMM44">#REF!</definedName>
    <definedName name="__________MMM45">#REF!</definedName>
    <definedName name="__________MMM46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pav8">#REF!</definedName>
    <definedName name="__________pvc1">#REF!</definedName>
    <definedName name="__________pvc100">#REF!</definedName>
    <definedName name="__________pvc12">#REF!</definedName>
    <definedName name="__________pvc150">#REF!</definedName>
    <definedName name="__________pvc3">#REF!</definedName>
    <definedName name="__________pvc300">#REF!</definedName>
    <definedName name="__________pvc34">#REF!</definedName>
    <definedName name="__________pvc4">'[7]analisa print'!$H$362</definedName>
    <definedName name="__________pvc44" localSheetId="2">#REF!</definedName>
    <definedName name="__________pvc44">#REF!</definedName>
    <definedName name="__________pvc6">'[7]analisa print'!$H$373</definedName>
    <definedName name="__________pvc8">'[7]analisa print'!$H$384</definedName>
    <definedName name="__________RAB1">'[6]RAB 2'!$B$1:$H$172</definedName>
    <definedName name="__________tee4" localSheetId="2">#REF!</definedName>
    <definedName name="__________tee4">#REF!</definedName>
    <definedName name="__________tee6" localSheetId="2">#REF!</definedName>
    <definedName name="__________tee6">#REF!</definedName>
    <definedName name="_________bsc100" localSheetId="2">#REF!</definedName>
    <definedName name="_________bsc100">#REF!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gal4">'[7]analisa print'!$H$402</definedName>
    <definedName name="_________gal6" localSheetId="2">#REF!</definedName>
    <definedName name="_________gal6">#REF!</definedName>
    <definedName name="_________gal8" localSheetId="2">#REF!</definedName>
    <definedName name="_________gal8">#REF!</definedName>
    <definedName name="_________HAL1" localSheetId="2">#REF!</definedName>
    <definedName name="_________HAL1">#REF!</definedName>
    <definedName name="_________HAL2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'[5]HB '!#REF!</definedName>
    <definedName name="_________ko2" localSheetId="2">#REF!</definedName>
    <definedName name="_________ko2">#REF!</definedName>
    <definedName name="_________LLL01" localSheetId="2">#REF!</definedName>
    <definedName name="_________LLL01">#REF!</definedName>
    <definedName name="_________LLL02" localSheetId="2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pav8">#REF!</definedName>
    <definedName name="_________pvc1">#REF!</definedName>
    <definedName name="_________pvc100">#REF!</definedName>
    <definedName name="_________pvc12">#REF!</definedName>
    <definedName name="_________pvc150">#REF!</definedName>
    <definedName name="_________pvc3">#REF!</definedName>
    <definedName name="_________pvc300">#REF!</definedName>
    <definedName name="_________pvc34">#REF!</definedName>
    <definedName name="_________pvc4">'[7]analisa print'!$H$362</definedName>
    <definedName name="_________pvc44" localSheetId="2">#REF!</definedName>
    <definedName name="_________pvc44">#REF!</definedName>
    <definedName name="_________pvc6">'[7]analisa print'!$H$373</definedName>
    <definedName name="_________pvc8">'[7]analisa print'!$H$384</definedName>
    <definedName name="_________RAB1">'[6]RAB 2'!$B$1:$H$172</definedName>
    <definedName name="_________tee4" localSheetId="2">#REF!</definedName>
    <definedName name="_________tee4">#REF!</definedName>
    <definedName name="_________tee6" localSheetId="2">#REF!</definedName>
    <definedName name="_________tee6">#REF!</definedName>
    <definedName name="________bsc100" localSheetId="2">#REF!</definedName>
    <definedName name="________bsc100">#REF!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gal4">'[8]analisa print'!$H$402</definedName>
    <definedName name="________gal6" localSheetId="2">#REF!</definedName>
    <definedName name="________gal6">#REF!</definedName>
    <definedName name="________gal8" localSheetId="2">#REF!</definedName>
    <definedName name="________gal8">#REF!</definedName>
    <definedName name="________HAL1" localSheetId="2">#REF!</definedName>
    <definedName name="________HAL1">#REF!</definedName>
    <definedName name="________HAL2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'[5]HB '!#REF!</definedName>
    <definedName name="________ko2" localSheetId="2">#REF!</definedName>
    <definedName name="________ko2">#REF!</definedName>
    <definedName name="________LLL01" localSheetId="2">#REF!</definedName>
    <definedName name="________LLL01">#REF!</definedName>
    <definedName name="________LLL02" localSheetId="2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pav8">#REF!</definedName>
    <definedName name="________pvc1">#REF!</definedName>
    <definedName name="________pvc100">#REF!</definedName>
    <definedName name="________pvc12">#REF!</definedName>
    <definedName name="________pvc150">#REF!</definedName>
    <definedName name="________pvc3">#REF!</definedName>
    <definedName name="________pvc300">#REF!</definedName>
    <definedName name="________pvc34">#REF!</definedName>
    <definedName name="________pvc4">'[8]analisa print'!$H$362</definedName>
    <definedName name="________pvc44" localSheetId="2">#REF!</definedName>
    <definedName name="________pvc44">#REF!</definedName>
    <definedName name="________pvc6">'[8]analisa print'!$H$373</definedName>
    <definedName name="________pvc8">'[8]analisa print'!$H$384</definedName>
    <definedName name="________RAB1">'[6]RAB 2'!$B$1:$H$172</definedName>
    <definedName name="________tee4" localSheetId="2">#REF!</definedName>
    <definedName name="________tee4">#REF!</definedName>
    <definedName name="________tee6" localSheetId="2">#REF!</definedName>
    <definedName name="________tee6">#REF!</definedName>
    <definedName name="_______arr3" localSheetId="2">{"Book1","4.09 FLORA DAN FAUNA.xls","4.22 PERLENGKAPAN SEKOLAH.xls"}</definedName>
    <definedName name="_______arr3">{"Book1","4.09 FLORA DAN FAUNA.xls","4.22 PERLENGKAPAN SEKOLAH.xls"}</definedName>
    <definedName name="_______bsc100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oc5" localSheetId="2">{"Book1","4.09 FLORA DAN FAUNA.xls","4.22 PERLENGKAPAN SEKOLAH.xls"}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gal4">'[8]analisa print'!$H$402</definedName>
    <definedName name="_______gal6" localSheetId="2">#REF!</definedName>
    <definedName name="_______gal6">#REF!</definedName>
    <definedName name="_______gal8" localSheetId="2">#REF!</definedName>
    <definedName name="_______gal8">#REF!</definedName>
    <definedName name="_______HAL1" localSheetId="2">#REF!</definedName>
    <definedName name="_______HAL1">#REF!</definedName>
    <definedName name="_______HAL2">#REF!</definedName>
    <definedName name="_______ker1020">#REF!</definedName>
    <definedName name="_______ker2020">#REF!</definedName>
    <definedName name="_______ker2025">#REF!</definedName>
    <definedName name="_______ker3030">#REF!</definedName>
    <definedName name="_______ker40">'[5]HB '!#REF!</definedName>
    <definedName name="_______ko2" localSheetId="2">#REF!</definedName>
    <definedName name="_______ko2">#REF!</definedName>
    <definedName name="_______LLL01" localSheetId="2">#REF!</definedName>
    <definedName name="_______LLL01">#REF!</definedName>
    <definedName name="_______LLL02" localSheetId="2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mas1" localSheetId="2">{"Book1","4.09 FLORA DAN FAUNA.xls","4.22 PERLENGKAPAN SEKOLAH.xls"}</definedName>
    <definedName name="_______mas1">{"Book1","4.09 FLORA DAN FAUNA.xls","4.22 PERLENGKAPAN SEKOLAH.xls"}</definedName>
    <definedName name="_______mas12" localSheetId="2">{"Book1","4.09 FLORA DAN FAUNA.xls","4.22 PERLENGKAPAN SEKOLAH.xls"}</definedName>
    <definedName name="_______mas12">{"Book1","4.09 FLORA DAN FAUNA.xls","4.22 PERLENGKAPAN SEKOLAH.xls"}</definedName>
    <definedName name="_______mas2" localSheetId="2">{"Book1","4.09 FLORA DAN FAUNA.xls","4.22 PERLENGKAPAN SEKOLAH.xls"}</definedName>
    <definedName name="_______mas2">{"Book1","4.09 FLORA DAN FAUNA.xls","4.22 PERLENGKAPAN SEKOLAH.xls"}</definedName>
    <definedName name="_______mas4" localSheetId="2">{"Book1","4.09 FLORA DAN FAUNA.xls","4.22 PERLENGKAPAN SEKOLAH.xls"}</definedName>
    <definedName name="_______mas4">{"Book1","4.09 FLORA DAN FAUNA.xls","4.22 PERLENGKAPAN SEKOLAH.xls"}</definedName>
    <definedName name="_______mas5" localSheetId="2">{"Book1","4.09 FLORA DAN FAUNA.xls","4.22 PERLENGKAPAN SEKOLAH.xls"}</definedName>
    <definedName name="_______mas5">{"Book1","4.09 FLORA DAN FAUNA.xls","4.22 PERLENGKAPAN SEKOLAH.xls"}</definedName>
    <definedName name="_______mas6" localSheetId="2">{"Book1","4.09 FLORA DAN FAUNA.xls","4.22 PERLENGKAPAN SEKOLAH.xls"}</definedName>
    <definedName name="_______mas6">{"Book1","4.09 FLORA DAN FAUNA.xls","4.22 PERLENGKAPAN SEKOLAH.xls"}</definedName>
    <definedName name="_______mas7" localSheetId="2">{"Book1","4.09 FLORA DAN FAUNA.xls","4.22 PERLENGKAPAN SEKOLAH.xls"}</definedName>
    <definedName name="_______mas7">{"Book1","4.09 FLORA DAN FAUNA.xls","4.22 PERLENGKAPAN SEKOLAH.xls"}</definedName>
    <definedName name="_______mas8" localSheetId="2">{"Book1","4.09 FLORA DAN FAUNA.xls","4.22 PERLENGKAPAN SEKOLAH.xls"}</definedName>
    <definedName name="_______mas8">{"Book1","4.09 FLORA DAN FAUNA.xls","4.22 PERLENGKAPAN SEKOLAH.xls"}</definedName>
    <definedName name="_______mas9" localSheetId="2">{"Book1","4.09 FLORA DAN FAUNA.xls","4.22 PERLENGKAPAN SEKOLAH.xls"}</definedName>
    <definedName name="_______mas9">{"Book1","4.09 FLORA DAN FAUNA.xls","4.22 PERLENGKAPAN SEKOLAH.xls"}</definedName>
    <definedName name="_______me1" localSheetId="2">{"Book1","4.09 FLORA DAN FAUNA.xls","4.22 PERLENGKAPAN SEKOLAH.xls"}</definedName>
    <definedName name="_______me1">{"Book1","4.09 FLORA DAN FAUNA.xls","4.22 PERLENGKAPAN SEKOLAH.xls"}</definedName>
    <definedName name="_______me2" localSheetId="2">{"Book1","4.09 FLORA DAN FAUNA.xls","4.22 PERLENGKAPAN SEKOLAH.xls"}</definedName>
    <definedName name="_______me2">{"Book1","4.09 FLORA DAN FAUNA.xls","4.22 PERLENGKAPAN SEKOLAH.xls"}</definedName>
    <definedName name="_______me3" localSheetId="2">{"Book1","4.09 FLORA DAN FAUNA.xls","4.22 PERLENGKAPAN SEKOLAH.xls"}</definedName>
    <definedName name="_______me3">{"Book1","4.09 FLORA DAN FAUNA.xls","4.22 PERLENGKAPAN SEKOLAH.xls"}</definedName>
    <definedName name="_______me4" localSheetId="2">{"Book1","4.09 FLORA DAN FAUNA.xls","4.22 PERLENGKAPAN SEKOLAH.xls"}</definedName>
    <definedName name="_______me4">{"Book1","4.09 FLORA DAN FAUNA.xls","4.22 PERLENGKAPAN SEKOLAH.xls"}</definedName>
    <definedName name="_______me5" localSheetId="2">{"Book1","4.09 FLORA DAN FAUNA.xls","4.22 PERLENGKAPAN SEKOLAH.xls"}</definedName>
    <definedName name="_______me5">{"Book1","4.09 FLORA DAN FAUNA.xls","4.22 PERLENGKAPAN SEKOLAH.xls"}</definedName>
    <definedName name="_______me9" localSheetId="2">{"Book1","4.09 FLORA DAN FAUNA.xls","4.22 PERLENGKAPAN SEKOLAH.xls"}</definedName>
    <definedName name="_______me9">{"Book1","4.09 FLORA DAN FAUNA.xls","4.22 PERLENGKAPAN SEKOLAH.xls"}</definedName>
    <definedName name="_______mek1" localSheetId="2">{"Book1","4.09 FLORA DAN FAUNA.xls","4.22 PERLENGKAPAN SEKOLAH.xls"}</definedName>
    <definedName name="_______mek1">{"Book1","4.09 FLORA DAN FAUNA.xls","4.22 PERLENGKAPAN SEKOLAH.xls"}</definedName>
    <definedName name="_______mek2" localSheetId="2">{"Book1","4.09 FLORA DAN FAUNA.xls","4.22 PERLENGKAPAN SEKOLAH.xls"}</definedName>
    <definedName name="_______mek2">{"Book1","4.09 FLORA DAN FAUNA.xls","4.22 PERLENGKAPAN SEKOLAH.xls"}</definedName>
    <definedName name="_______mek3" localSheetId="2">{"Book1","4.09 FLORA DAN FAUNA.xls","4.22 PERLENGKAPAN SEKOLAH.xls"}</definedName>
    <definedName name="_______mek3">{"Book1","4.09 FLORA DAN FAUNA.xls","4.22 PERLENGKAPAN SEKOLAH.xls"}</definedName>
    <definedName name="_______mek5" localSheetId="2">{"Book1","4.09 FLORA DAN FAUNA.xls","4.22 PERLENGKAPAN SEKOLAH.xls"}</definedName>
    <definedName name="_______mek5">{"Book1","4.09 FLORA DAN FAUNA.xls","4.22 PERLENGKAPAN SEKOLAH.xls"}</definedName>
    <definedName name="_______mek87" localSheetId="2">{"Book1","4.09 FLORA DAN FAUNA.xls","4.22 PERLENGKAPAN SEKOLAH.xls"}</definedName>
    <definedName name="_______mek87">{"Book1","4.09 FLORA DAN FAUNA.xls","4.22 PERLENGKAPAN SEKOLAH.xls"}</definedName>
    <definedName name="_______mek9" localSheetId="2">{"Book1","4.09 FLORA DAN FAUNA.xls","4.22 PERLENGKAPAN SEKOLAH.xls"}</definedName>
    <definedName name="_______mek9">{"Book1","4.09 FLORA DAN FAUNA.xls","4.22 PERLENGKAPAN SEKOLAH.xls"}</definedName>
    <definedName name="_______meq12" localSheetId="2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pav8">#REF!</definedName>
    <definedName name="_______pvc1">#REF!</definedName>
    <definedName name="_______pvc100">#REF!</definedName>
    <definedName name="_______pvc12">#REF!</definedName>
    <definedName name="_______pvc150">#REF!</definedName>
    <definedName name="_______pvc3">#REF!</definedName>
    <definedName name="_______pvc300">#REF!</definedName>
    <definedName name="_______pvc34">#REF!</definedName>
    <definedName name="_______pvc4">'[8]analisa print'!$H$362</definedName>
    <definedName name="_______pvc44" localSheetId="2">#REF!</definedName>
    <definedName name="_______pvc44">#REF!</definedName>
    <definedName name="_______pvc6">'[8]analisa print'!$H$373</definedName>
    <definedName name="_______pvc8">'[8]analisa print'!$H$384</definedName>
    <definedName name="_______RAB1">'[6]RAB 2'!$B$1:$H$172</definedName>
    <definedName name="_______SNI0115" localSheetId="2">#REF!</definedName>
    <definedName name="_______SNI0115">#REF!</definedName>
    <definedName name="_______SNI1111" localSheetId="2">#REF!</definedName>
    <definedName name="_______SNI1111">#REF!</definedName>
    <definedName name="_______SNI11110" localSheetId="2">#REF!</definedName>
    <definedName name="_______SNI11110">#REF!</definedName>
    <definedName name="_______SNI1114">#REF!</definedName>
    <definedName name="_______SNI1115">#REF!</definedName>
    <definedName name="_______SNI11212">#REF!</definedName>
    <definedName name="_______SNI1122">#REF!</definedName>
    <definedName name="_______SNI1132">#REF!</definedName>
    <definedName name="_______SNI1212">#REF!</definedName>
    <definedName name="_______SNI13227">#REF!</definedName>
    <definedName name="_______SNI1331">#REF!</definedName>
    <definedName name="_______tee4">#REF!</definedName>
    <definedName name="_______tee6">#REF!</definedName>
    <definedName name="______arr3" localSheetId="2">{"Book1","4.09 FLORA DAN FAUNA.xls","4.22 PERLENGKAPAN SEKOLAH.xls"}</definedName>
    <definedName name="______arr3">{"Book1","4.09 FLORA DAN FAUNA.xls","4.22 PERLENGKAPAN SEKOLAH.xls"}</definedName>
    <definedName name="______bsc100">#REF!</definedName>
    <definedName name="______der4" localSheetId="2">{"Book1","4.09 FLORA DAN FAUNA.xls","4.22 PERLENGKAPAN SEKOLAH.xls"}</definedName>
    <definedName name="______der4">{"Book1","4.09 FLORA DAN FAUNA.xls","4.22 PERLENGKAPAN SEKOLAH.xls"}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V11">#REF!</definedName>
    <definedName name="______doc5" localSheetId="2">{"Book1","4.09 FLORA DAN FAUNA.xls","4.22 PERLENGKAPAN SEKOLAH.xls"}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gal4">'[8]analisa print'!$H$402</definedName>
    <definedName name="______gal6" localSheetId="2">#REF!</definedName>
    <definedName name="______gal6">#REF!</definedName>
    <definedName name="______gal8" localSheetId="2">#REF!</definedName>
    <definedName name="______gal8">#REF!</definedName>
    <definedName name="______HAL1" localSheetId="2">#REF!</definedName>
    <definedName name="______HAL1">#REF!</definedName>
    <definedName name="______HAL2">#REF!</definedName>
    <definedName name="______ker1020">#REF!</definedName>
    <definedName name="______ker2020">#REF!</definedName>
    <definedName name="______ker2025">#REF!</definedName>
    <definedName name="______ker3030">#REF!</definedName>
    <definedName name="______ker40">'[5]HB '!#REF!</definedName>
    <definedName name="______ko2" localSheetId="2">#REF!</definedName>
    <definedName name="______ko2">#REF!</definedName>
    <definedName name="______LLL01" localSheetId="2">#REF!</definedName>
    <definedName name="______LLL01">#REF!</definedName>
    <definedName name="______LLL02" localSheetId="2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mas1" localSheetId="2">{"Book1","4.09 FLORA DAN FAUNA.xls","4.22 PERLENGKAPAN SEKOLAH.xls"}</definedName>
    <definedName name="______mas1">{"Book1","4.09 FLORA DAN FAUNA.xls","4.22 PERLENGKAPAN SEKOLAH.xls"}</definedName>
    <definedName name="______mas12" localSheetId="2">{"Book1","4.09 FLORA DAN FAUNA.xls","4.22 PERLENGKAPAN SEKOLAH.xls"}</definedName>
    <definedName name="______mas12">{"Book1","4.09 FLORA DAN FAUNA.xls","4.22 PERLENGKAPAN SEKOLAH.xls"}</definedName>
    <definedName name="______mas2" localSheetId="2">{"Book1","4.09 FLORA DAN FAUNA.xls","4.22 PERLENGKAPAN SEKOLAH.xls"}</definedName>
    <definedName name="______mas2">{"Book1","4.09 FLORA DAN FAUNA.xls","4.22 PERLENGKAPAN SEKOLAH.xls"}</definedName>
    <definedName name="______mas4" localSheetId="2">{"Book1","4.09 FLORA DAN FAUNA.xls","4.22 PERLENGKAPAN SEKOLAH.xls"}</definedName>
    <definedName name="______mas4">{"Book1","4.09 FLORA DAN FAUNA.xls","4.22 PERLENGKAPAN SEKOLAH.xls"}</definedName>
    <definedName name="______mas5" localSheetId="2">{"Book1","4.09 FLORA DAN FAUNA.xls","4.22 PERLENGKAPAN SEKOLAH.xls"}</definedName>
    <definedName name="______mas5">{"Book1","4.09 FLORA DAN FAUNA.xls","4.22 PERLENGKAPAN SEKOLAH.xls"}</definedName>
    <definedName name="______mas6" localSheetId="2">{"Book1","4.09 FLORA DAN FAUNA.xls","4.22 PERLENGKAPAN SEKOLAH.xls"}</definedName>
    <definedName name="______mas6">{"Book1","4.09 FLORA DAN FAUNA.xls","4.22 PERLENGKAPAN SEKOLAH.xls"}</definedName>
    <definedName name="______mas7" localSheetId="2">{"Book1","4.09 FLORA DAN FAUNA.xls","4.22 PERLENGKAPAN SEKOLAH.xls"}</definedName>
    <definedName name="______mas7">{"Book1","4.09 FLORA DAN FAUNA.xls","4.22 PERLENGKAPAN SEKOLAH.xls"}</definedName>
    <definedName name="______mas8" localSheetId="2">{"Book1","4.09 FLORA DAN FAUNA.xls","4.22 PERLENGKAPAN SEKOLAH.xls"}</definedName>
    <definedName name="______mas8">{"Book1","4.09 FLORA DAN FAUNA.xls","4.22 PERLENGKAPAN SEKOLAH.xls"}</definedName>
    <definedName name="______mas9" localSheetId="2">{"Book1","4.09 FLORA DAN FAUNA.xls","4.22 PERLENGKAPAN SEKOLAH.xls"}</definedName>
    <definedName name="______mas9">{"Book1","4.09 FLORA DAN FAUNA.xls","4.22 PERLENGKAPAN SEKOLAH.xls"}</definedName>
    <definedName name="______me1" localSheetId="2">{"Book1","4.09 FLORA DAN FAUNA.xls","4.22 PERLENGKAPAN SEKOLAH.xls"}</definedName>
    <definedName name="______me1">{"Book1","4.09 FLORA DAN FAUNA.xls","4.22 PERLENGKAPAN SEKOLAH.xls"}</definedName>
    <definedName name="______me2" localSheetId="2">{"Book1","4.09 FLORA DAN FAUNA.xls","4.22 PERLENGKAPAN SEKOLAH.xls"}</definedName>
    <definedName name="______me2">{"Book1","4.09 FLORA DAN FAUNA.xls","4.22 PERLENGKAPAN SEKOLAH.xls"}</definedName>
    <definedName name="______me3" localSheetId="2">{"Book1","4.09 FLORA DAN FAUNA.xls","4.22 PERLENGKAPAN SEKOLAH.xls"}</definedName>
    <definedName name="______me3">{"Book1","4.09 FLORA DAN FAUNA.xls","4.22 PERLENGKAPAN SEKOLAH.xls"}</definedName>
    <definedName name="______me4" localSheetId="2">{"Book1","4.09 FLORA DAN FAUNA.xls","4.22 PERLENGKAPAN SEKOLAH.xls"}</definedName>
    <definedName name="______me4">{"Book1","4.09 FLORA DAN FAUNA.xls","4.22 PERLENGKAPAN SEKOLAH.xls"}</definedName>
    <definedName name="______me5" localSheetId="2">{"Book1","4.09 FLORA DAN FAUNA.xls","4.22 PERLENGKAPAN SEKOLAH.xls"}</definedName>
    <definedName name="______me5">{"Book1","4.09 FLORA DAN FAUNA.xls","4.22 PERLENGKAPAN SEKOLAH.xls"}</definedName>
    <definedName name="______me9" localSheetId="2">{"Book1","4.09 FLORA DAN FAUNA.xls","4.22 PERLENGKAPAN SEKOLAH.xls"}</definedName>
    <definedName name="______me9">{"Book1","4.09 FLORA DAN FAUNA.xls","4.22 PERLENGKAPAN SEKOLAH.xls"}</definedName>
    <definedName name="______mek1" localSheetId="2">{"Book1","4.09 FLORA DAN FAUNA.xls","4.22 PERLENGKAPAN SEKOLAH.xls"}</definedName>
    <definedName name="______mek1">{"Book1","4.09 FLORA DAN FAUNA.xls","4.22 PERLENGKAPAN SEKOLAH.xls"}</definedName>
    <definedName name="______mek2" localSheetId="2">{"Book1","4.09 FLORA DAN FAUNA.xls","4.22 PERLENGKAPAN SEKOLAH.xls"}</definedName>
    <definedName name="______mek2">{"Book1","4.09 FLORA DAN FAUNA.xls","4.22 PERLENGKAPAN SEKOLAH.xls"}</definedName>
    <definedName name="______mek3" localSheetId="2">{"Book1","4.09 FLORA DAN FAUNA.xls","4.22 PERLENGKAPAN SEKOLAH.xls"}</definedName>
    <definedName name="______mek3">{"Book1","4.09 FLORA DAN FAUNA.xls","4.22 PERLENGKAPAN SEKOLAH.xls"}</definedName>
    <definedName name="______mek5" localSheetId="2">{"Book1","4.09 FLORA DAN FAUNA.xls","4.22 PERLENGKAPAN SEKOLAH.xls"}</definedName>
    <definedName name="______mek5">{"Book1","4.09 FLORA DAN FAUNA.xls","4.22 PERLENGKAPAN SEKOLAH.xls"}</definedName>
    <definedName name="______mek87" localSheetId="2">{"Book1","4.09 FLORA DAN FAUNA.xls","4.22 PERLENGKAPAN SEKOLAH.xls"}</definedName>
    <definedName name="______mek87">{"Book1","4.09 FLORA DAN FAUNA.xls","4.22 PERLENGKAPAN SEKOLAH.xls"}</definedName>
    <definedName name="______mek9" localSheetId="2">{"Book1","4.09 FLORA DAN FAUNA.xls","4.22 PERLENGKAPAN SEKOLAH.xls"}</definedName>
    <definedName name="______mek9">{"Book1","4.09 FLORA DAN FAUNA.xls","4.22 PERLENGKAPAN SEKOLAH.xls"}</definedName>
    <definedName name="______meq12" localSheetId="2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pav8">#REF!</definedName>
    <definedName name="______PCI25">[9]ANALISA!#REF!</definedName>
    <definedName name="______PCI26">[9]ANALISA!#REF!</definedName>
    <definedName name="______PDD4">[9]ANALISA!#REF!</definedName>
    <definedName name="______pvc1" localSheetId="2">#REF!</definedName>
    <definedName name="______pvc1">#REF!</definedName>
    <definedName name="______pvc100" localSheetId="2">#REF!</definedName>
    <definedName name="______pvc100">#REF!</definedName>
    <definedName name="______pvc12" localSheetId="2">#REF!</definedName>
    <definedName name="______pvc12">#REF!</definedName>
    <definedName name="______pvc150">#REF!</definedName>
    <definedName name="______pvc3">#REF!</definedName>
    <definedName name="______pvc300">#REF!</definedName>
    <definedName name="______pvc34">#REF!</definedName>
    <definedName name="______pvc4">'[8]analisa print'!$H$362</definedName>
    <definedName name="______pvc44" localSheetId="2">#REF!</definedName>
    <definedName name="______pvc44">#REF!</definedName>
    <definedName name="______pvc6">'[8]analisa print'!$H$373</definedName>
    <definedName name="______pvc8">'[8]analisa print'!$H$384</definedName>
    <definedName name="______RAB1">'[6]RAB 2'!$B$1:$H$172</definedName>
    <definedName name="______RM2">[10]par!#REF!</definedName>
    <definedName name="______tee4" localSheetId="2">#REF!</definedName>
    <definedName name="______tee4">#REF!</definedName>
    <definedName name="______tee6" localSheetId="2">#REF!</definedName>
    <definedName name="______tee6">#REF!</definedName>
    <definedName name="______UP2" localSheetId="2">[9]ANALISA!#REF!</definedName>
    <definedName name="______UP2">[9]ANALISA!#REF!</definedName>
    <definedName name="_____arr3" localSheetId="2">{"Book1","4.09 FLORA DAN FAUNA.xls","4.22 PERLENGKAPAN SEKOLAH.xls"}</definedName>
    <definedName name="_____arr3">{"Book1","4.09 FLORA DAN FAUNA.xls","4.22 PERLENGKAPAN SEKOLAH.xls"}</definedName>
    <definedName name="_____bsc100">#REF!</definedName>
    <definedName name="_____der4" localSheetId="2">{"Book1","4.09 FLORA DAN FAUNA.xls","4.22 PERLENGKAPAN SEKOLAH.xls"}</definedName>
    <definedName name="_____der4">{"Book1","4.09 FLORA DAN FAUNA.xls","4.22 PERLENGKAPAN SEKOLAH.xls"}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oc5" localSheetId="2">{"Book1","4.09 FLORA DAN FAUNA.xls","4.22 PERLENGKAPAN SEKOLAH.xls"}</definedName>
    <definedName name="_____doc5">{"Book1","4.09 FLORA DAN FAUNA.xls","4.22 PERLENGKAPAN SEKOLAH.xls"}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'[11]5-ALAT(1)'!$AW$22</definedName>
    <definedName name="_____EEE16" localSheetId="2">#REF!</definedName>
    <definedName name="_____EEE16">#REF!</definedName>
    <definedName name="_____EEE17" localSheetId="2">#REF!</definedName>
    <definedName name="_____EEE17">#REF!</definedName>
    <definedName name="_____EEE18" localSheetId="2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gal4">'[8]analisa print'!$H$402</definedName>
    <definedName name="_____gal6" localSheetId="2">#REF!</definedName>
    <definedName name="_____gal6">#REF!</definedName>
    <definedName name="_____gal8" localSheetId="2">#REF!</definedName>
    <definedName name="_____gal8">#REF!</definedName>
    <definedName name="_____HAL1" localSheetId="2">#REF!</definedName>
    <definedName name="_____HAL1">#REF!</definedName>
    <definedName name="_____HAL2">#REF!</definedName>
    <definedName name="_____ker1020">#REF!</definedName>
    <definedName name="_____ker2020">#REF!</definedName>
    <definedName name="_____ker2025">#REF!</definedName>
    <definedName name="_____ker3030">#REF!</definedName>
    <definedName name="_____ker40">'[5]HB '!#REF!</definedName>
    <definedName name="_____ko2" localSheetId="2">#REF!</definedName>
    <definedName name="_____ko2">#REF!</definedName>
    <definedName name="_____LLL01" localSheetId="2">#REF!</definedName>
    <definedName name="_____LLL01">#REF!</definedName>
    <definedName name="_____LLL02" localSheetId="2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mas1" localSheetId="2">{"Book1","4.09 FLORA DAN FAUNA.xls","4.22 PERLENGKAPAN SEKOLAH.xls"}</definedName>
    <definedName name="_____mas1">{"Book1","4.09 FLORA DAN FAUNA.xls","4.22 PERLENGKAPAN SEKOLAH.xls"}</definedName>
    <definedName name="_____mas12" localSheetId="2">{"Book1","4.09 FLORA DAN FAUNA.xls","4.22 PERLENGKAPAN SEKOLAH.xls"}</definedName>
    <definedName name="_____mas12">{"Book1","4.09 FLORA DAN FAUNA.xls","4.22 PERLENGKAPAN SEKOLAH.xls"}</definedName>
    <definedName name="_____mas2" localSheetId="2">{"Book1","4.09 FLORA DAN FAUNA.xls","4.22 PERLENGKAPAN SEKOLAH.xls"}</definedName>
    <definedName name="_____mas2">{"Book1","4.09 FLORA DAN FAUNA.xls","4.22 PERLENGKAPAN SEKOLAH.xls"}</definedName>
    <definedName name="_____mas4" localSheetId="2">{"Book1","4.09 FLORA DAN FAUNA.xls","4.22 PERLENGKAPAN SEKOLAH.xls"}</definedName>
    <definedName name="_____mas4">{"Book1","4.09 FLORA DAN FAUNA.xls","4.22 PERLENGKAPAN SEKOLAH.xls"}</definedName>
    <definedName name="_____mas5" localSheetId="2">{"Book1","4.09 FLORA DAN FAUNA.xls","4.22 PERLENGKAPAN SEKOLAH.xls"}</definedName>
    <definedName name="_____mas5">{"Book1","4.09 FLORA DAN FAUNA.xls","4.22 PERLENGKAPAN SEKOLAH.xls"}</definedName>
    <definedName name="_____mas6" localSheetId="2">{"Book1","4.09 FLORA DAN FAUNA.xls","4.22 PERLENGKAPAN SEKOLAH.xls"}</definedName>
    <definedName name="_____mas6">{"Book1","4.09 FLORA DAN FAUNA.xls","4.22 PERLENGKAPAN SEKOLAH.xls"}</definedName>
    <definedName name="_____mas7" localSheetId="2">{"Book1","4.09 FLORA DAN FAUNA.xls","4.22 PERLENGKAPAN SEKOLAH.xls"}</definedName>
    <definedName name="_____mas7">{"Book1","4.09 FLORA DAN FAUNA.xls","4.22 PERLENGKAPAN SEKOLAH.xls"}</definedName>
    <definedName name="_____mas8" localSheetId="2">{"Book1","4.09 FLORA DAN FAUNA.xls","4.22 PERLENGKAPAN SEKOLAH.xls"}</definedName>
    <definedName name="_____mas8">{"Book1","4.09 FLORA DAN FAUNA.xls","4.22 PERLENGKAPAN SEKOLAH.xls"}</definedName>
    <definedName name="_____mas9" localSheetId="2">{"Book1","4.09 FLORA DAN FAUNA.xls","4.22 PERLENGKAPAN SEKOLAH.xls"}</definedName>
    <definedName name="_____mas9">{"Book1","4.09 FLORA DAN FAUNA.xls","4.22 PERLENGKAPAN SEKOLAH.xls"}</definedName>
    <definedName name="_____me1" localSheetId="2">{"Book1","4.09 FLORA DAN FAUNA.xls","4.22 PERLENGKAPAN SEKOLAH.xls"}</definedName>
    <definedName name="_____me1">{"Book1","4.09 FLORA DAN FAUNA.xls","4.22 PERLENGKAPAN SEKOLAH.xls"}</definedName>
    <definedName name="_____me2" localSheetId="2">{"Book1","4.09 FLORA DAN FAUNA.xls","4.22 PERLENGKAPAN SEKOLAH.xls"}</definedName>
    <definedName name="_____me2">{"Book1","4.09 FLORA DAN FAUNA.xls","4.22 PERLENGKAPAN SEKOLAH.xls"}</definedName>
    <definedName name="_____me3" localSheetId="2">{"Book1","4.09 FLORA DAN FAUNA.xls","4.22 PERLENGKAPAN SEKOLAH.xls"}</definedName>
    <definedName name="_____me3">{"Book1","4.09 FLORA DAN FAUNA.xls","4.22 PERLENGKAPAN SEKOLAH.xls"}</definedName>
    <definedName name="_____me4" localSheetId="2">{"Book1","4.09 FLORA DAN FAUNA.xls","4.22 PERLENGKAPAN SEKOLAH.xls"}</definedName>
    <definedName name="_____me4">{"Book1","4.09 FLORA DAN FAUNA.xls","4.22 PERLENGKAPAN SEKOLAH.xls"}</definedName>
    <definedName name="_____me5" localSheetId="2">{"Book1","4.09 FLORA DAN FAUNA.xls","4.22 PERLENGKAPAN SEKOLAH.xls"}</definedName>
    <definedName name="_____me5">{"Book1","4.09 FLORA DAN FAUNA.xls","4.22 PERLENGKAPAN SEKOLAH.xls"}</definedName>
    <definedName name="_____me9" localSheetId="2">{"Book1","4.09 FLORA DAN FAUNA.xls","4.22 PERLENGKAPAN SEKOLAH.xls"}</definedName>
    <definedName name="_____me9">{"Book1","4.09 FLORA DAN FAUNA.xls","4.22 PERLENGKAPAN SEKOLAH.xls"}</definedName>
    <definedName name="_____mek1" localSheetId="2">{"Book1","4.09 FLORA DAN FAUNA.xls","4.22 PERLENGKAPAN SEKOLAH.xls"}</definedName>
    <definedName name="_____mek1">{"Book1","4.09 FLORA DAN FAUNA.xls","4.22 PERLENGKAPAN SEKOLAH.xls"}</definedName>
    <definedName name="_____mek2" localSheetId="2">{"Book1","4.09 FLORA DAN FAUNA.xls","4.22 PERLENGKAPAN SEKOLAH.xls"}</definedName>
    <definedName name="_____mek2">{"Book1","4.09 FLORA DAN FAUNA.xls","4.22 PERLENGKAPAN SEKOLAH.xls"}</definedName>
    <definedName name="_____mek3" localSheetId="2">{"Book1","4.09 FLORA DAN FAUNA.xls","4.22 PERLENGKAPAN SEKOLAH.xls"}</definedName>
    <definedName name="_____mek3">{"Book1","4.09 FLORA DAN FAUNA.xls","4.22 PERLENGKAPAN SEKOLAH.xls"}</definedName>
    <definedName name="_____mek5" localSheetId="2">{"Book1","4.09 FLORA DAN FAUNA.xls","4.22 PERLENGKAPAN SEKOLAH.xls"}</definedName>
    <definedName name="_____mek5">{"Book1","4.09 FLORA DAN FAUNA.xls","4.22 PERLENGKAPAN SEKOLAH.xls"}</definedName>
    <definedName name="_____mek87" localSheetId="2">{"Book1","4.09 FLORA DAN FAUNA.xls","4.22 PERLENGKAPAN SEKOLAH.xls"}</definedName>
    <definedName name="_____mek87">{"Book1","4.09 FLORA DAN FAUNA.xls","4.22 PERLENGKAPAN SEKOLAH.xls"}</definedName>
    <definedName name="_____mek9" localSheetId="2">{"Book1","4.09 FLORA DAN FAUNA.xls","4.22 PERLENGKAPAN SEKOLAH.xls"}</definedName>
    <definedName name="_____mek9">{"Book1","4.09 FLORA DAN FAUNA.xls","4.22 PERLENGKAPAN SEKOLAH.xls"}</definedName>
    <definedName name="_____meq12" localSheetId="2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pav8">#REF!</definedName>
    <definedName name="_____pvc1">#REF!</definedName>
    <definedName name="_____pvc100">#REF!</definedName>
    <definedName name="_____pvc12">#REF!</definedName>
    <definedName name="_____pvc150">#REF!</definedName>
    <definedName name="_____pvc3">#REF!</definedName>
    <definedName name="_____pvc300">#REF!</definedName>
    <definedName name="_____pvc34">#REF!</definedName>
    <definedName name="_____pvc4">'[8]analisa print'!$H$362</definedName>
    <definedName name="_____pvc44" localSheetId="2">#REF!</definedName>
    <definedName name="_____pvc44">#REF!</definedName>
    <definedName name="_____pvc6">'[8]analisa print'!$H$373</definedName>
    <definedName name="_____pvc8">'[8]analisa print'!$H$384</definedName>
    <definedName name="_____RAB1">'[6]RAB 2'!$B$1:$H$172</definedName>
    <definedName name="_____tee4" localSheetId="2">#REF!</definedName>
    <definedName name="_____tee4">#REF!</definedName>
    <definedName name="_____tee6" localSheetId="2">#REF!</definedName>
    <definedName name="_____tee6">#REF!</definedName>
    <definedName name="____ADD1">#N/A</definedName>
    <definedName name="____ADD2">#N/A</definedName>
    <definedName name="____ADD3">#N/A</definedName>
    <definedName name="____alt1">#N/A</definedName>
    <definedName name="____APP3">#N/A</definedName>
    <definedName name="____arr3" localSheetId="2">{"Book1","4.09 FLORA DAN FAUNA.xls","4.22 PERLENGKAPAN SEKOLAH.xls"}</definedName>
    <definedName name="____arr3">{"Book1","4.09 FLORA DAN FAUNA.xls","4.22 PERLENGKAPAN SEKOLAH.xls"}</definedName>
    <definedName name="____bsc100">#REF!</definedName>
    <definedName name="____der4" localSheetId="2">{"Book1","4.09 FLORA DAN FAUNA.xls","4.22 PERLENGKAPAN SEKOLAH.xls"}</definedName>
    <definedName name="____der4">{"Book1","4.09 FLORA DAN FAUNA.xls","4.22 PERLENGKAPAN SEKOLAH.xls"}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oc5" localSheetId="2">{"Book1","4.09 FLORA DAN FAUNA.xls","4.22 PERLENGKAPAN SEKOLAH.xls"}</definedName>
    <definedName name="____doc5">{"Book1","4.09 FLORA DAN FAUNA.xls","4.22 PERLENGKAPAN SEKOLAH.xls"}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'[12]5-ALAT(1)'!$AW$22</definedName>
    <definedName name="____EEE16" localSheetId="2">#REF!</definedName>
    <definedName name="____EEE16">#REF!</definedName>
    <definedName name="____EEE17">'[12]5-ALAT(1)'!$AW$24</definedName>
    <definedName name="____EEE18" localSheetId="2">#REF!</definedName>
    <definedName name="____EEE18">#REF!</definedName>
    <definedName name="____EEE19" localSheetId="2">#REF!</definedName>
    <definedName name="____EEE19">#REF!</definedName>
    <definedName name="____EEE20" localSheetId="2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gal4">'[8]analisa print'!$H$402</definedName>
    <definedName name="____gal6" localSheetId="2">#REF!</definedName>
    <definedName name="____gal6">#REF!</definedName>
    <definedName name="____gal8" localSheetId="2">#REF!</definedName>
    <definedName name="____gal8">#REF!</definedName>
    <definedName name="____HAL1" localSheetId="2">#REF!</definedName>
    <definedName name="____HAL1">#REF!</definedName>
    <definedName name="____HAL2">#REF!</definedName>
    <definedName name="____ker1020">#REF!</definedName>
    <definedName name="____ker2020">#REF!</definedName>
    <definedName name="____ker2025">#REF!</definedName>
    <definedName name="____ker3030">#REF!</definedName>
    <definedName name="____ker40">'[5]HB '!#REF!</definedName>
    <definedName name="____ko2" localSheetId="2">#REF!</definedName>
    <definedName name="____ko2">#REF!</definedName>
    <definedName name="____ky1" localSheetId="2">#REF!</definedName>
    <definedName name="____ky1">#REF!</definedName>
    <definedName name="____ky2" localSheetId="2">#REF!</definedName>
    <definedName name="____ky2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mas1" localSheetId="2">{"Book1","4.09 FLORA DAN FAUNA.xls","4.22 PERLENGKAPAN SEKOLAH.xls"}</definedName>
    <definedName name="____mas1">{"Book1","4.09 FLORA DAN FAUNA.xls","4.22 PERLENGKAPAN SEKOLAH.xls"}</definedName>
    <definedName name="____mas12" localSheetId="2">{"Book1","4.09 FLORA DAN FAUNA.xls","4.22 PERLENGKAPAN SEKOLAH.xls"}</definedName>
    <definedName name="____mas12">{"Book1","4.09 FLORA DAN FAUNA.xls","4.22 PERLENGKAPAN SEKOLAH.xls"}</definedName>
    <definedName name="____mas2" localSheetId="2">{"Book1","4.09 FLORA DAN FAUNA.xls","4.22 PERLENGKAPAN SEKOLAH.xls"}</definedName>
    <definedName name="____mas2">{"Book1","4.09 FLORA DAN FAUNA.xls","4.22 PERLENGKAPAN SEKOLAH.xls"}</definedName>
    <definedName name="____mas4" localSheetId="2">{"Book1","4.09 FLORA DAN FAUNA.xls","4.22 PERLENGKAPAN SEKOLAH.xls"}</definedName>
    <definedName name="____mas4">{"Book1","4.09 FLORA DAN FAUNA.xls","4.22 PERLENGKAPAN SEKOLAH.xls"}</definedName>
    <definedName name="____mas5" localSheetId="2">{"Book1","4.09 FLORA DAN FAUNA.xls","4.22 PERLENGKAPAN SEKOLAH.xls"}</definedName>
    <definedName name="____mas5">{"Book1","4.09 FLORA DAN FAUNA.xls","4.22 PERLENGKAPAN SEKOLAH.xls"}</definedName>
    <definedName name="____mas6" localSheetId="2">{"Book1","4.09 FLORA DAN FAUNA.xls","4.22 PERLENGKAPAN SEKOLAH.xls"}</definedName>
    <definedName name="____mas6">{"Book1","4.09 FLORA DAN FAUNA.xls","4.22 PERLENGKAPAN SEKOLAH.xls"}</definedName>
    <definedName name="____mas7" localSheetId="2">{"Book1","4.09 FLORA DAN FAUNA.xls","4.22 PERLENGKAPAN SEKOLAH.xls"}</definedName>
    <definedName name="____mas7">{"Book1","4.09 FLORA DAN FAUNA.xls","4.22 PERLENGKAPAN SEKOLAH.xls"}</definedName>
    <definedName name="____mas8" localSheetId="2">{"Book1","4.09 FLORA DAN FAUNA.xls","4.22 PERLENGKAPAN SEKOLAH.xls"}</definedName>
    <definedName name="____mas8">{"Book1","4.09 FLORA DAN FAUNA.xls","4.22 PERLENGKAPAN SEKOLAH.xls"}</definedName>
    <definedName name="____mas9" localSheetId="2">{"Book1","4.09 FLORA DAN FAUNA.xls","4.22 PERLENGKAPAN SEKOLAH.xls"}</definedName>
    <definedName name="____mas9">{"Book1","4.09 FLORA DAN FAUNA.xls","4.22 PERLENGKAPAN SEKOLAH.xls"}</definedName>
    <definedName name="____me1" localSheetId="2">{"Book1","4.09 FLORA DAN FAUNA.xls","4.22 PERLENGKAPAN SEKOLAH.xls"}</definedName>
    <definedName name="____me1">{"Book1","4.09 FLORA DAN FAUNA.xls","4.22 PERLENGKAPAN SEKOLAH.xls"}</definedName>
    <definedName name="____me2" localSheetId="2">{"Book1","4.09 FLORA DAN FAUNA.xls","4.22 PERLENGKAPAN SEKOLAH.xls"}</definedName>
    <definedName name="____me2">{"Book1","4.09 FLORA DAN FAUNA.xls","4.22 PERLENGKAPAN SEKOLAH.xls"}</definedName>
    <definedName name="____me3" localSheetId="2">{"Book1","4.09 FLORA DAN FAUNA.xls","4.22 PERLENGKAPAN SEKOLAH.xls"}</definedName>
    <definedName name="____me3">{"Book1","4.09 FLORA DAN FAUNA.xls","4.22 PERLENGKAPAN SEKOLAH.xls"}</definedName>
    <definedName name="____me4" localSheetId="2">{"Book1","4.09 FLORA DAN FAUNA.xls","4.22 PERLENGKAPAN SEKOLAH.xls"}</definedName>
    <definedName name="____me4">{"Book1","4.09 FLORA DAN FAUNA.xls","4.22 PERLENGKAPAN SEKOLAH.xls"}</definedName>
    <definedName name="____me5" localSheetId="2">{"Book1","4.09 FLORA DAN FAUNA.xls","4.22 PERLENGKAPAN SEKOLAH.xls"}</definedName>
    <definedName name="____me5">{"Book1","4.09 FLORA DAN FAUNA.xls","4.22 PERLENGKAPAN SEKOLAH.xls"}</definedName>
    <definedName name="____me9" localSheetId="2">{"Book1","4.09 FLORA DAN FAUNA.xls","4.22 PERLENGKAPAN SEKOLAH.xls"}</definedName>
    <definedName name="____me9">{"Book1","4.09 FLORA DAN FAUNA.xls","4.22 PERLENGKAPAN SEKOLAH.xls"}</definedName>
    <definedName name="____mek1" localSheetId="2">{"Book1","4.09 FLORA DAN FAUNA.xls","4.22 PERLENGKAPAN SEKOLAH.xls"}</definedName>
    <definedName name="____mek1">{"Book1","4.09 FLORA DAN FAUNA.xls","4.22 PERLENGKAPAN SEKOLAH.xls"}</definedName>
    <definedName name="____mek2" localSheetId="2">{"Book1","4.09 FLORA DAN FAUNA.xls","4.22 PERLENGKAPAN SEKOLAH.xls"}</definedName>
    <definedName name="____mek2">{"Book1","4.09 FLORA DAN FAUNA.xls","4.22 PERLENGKAPAN SEKOLAH.xls"}</definedName>
    <definedName name="____mek3" localSheetId="2">{"Book1","4.09 FLORA DAN FAUNA.xls","4.22 PERLENGKAPAN SEKOLAH.xls"}</definedName>
    <definedName name="____mek3">{"Book1","4.09 FLORA DAN FAUNA.xls","4.22 PERLENGKAPAN SEKOLAH.xls"}</definedName>
    <definedName name="____mek5" localSheetId="2">{"Book1","4.09 FLORA DAN FAUNA.xls","4.22 PERLENGKAPAN SEKOLAH.xls"}</definedName>
    <definedName name="____mek5">{"Book1","4.09 FLORA DAN FAUNA.xls","4.22 PERLENGKAPAN SEKOLAH.xls"}</definedName>
    <definedName name="____mek87" localSheetId="2">{"Book1","4.09 FLORA DAN FAUNA.xls","4.22 PERLENGKAPAN SEKOLAH.xls"}</definedName>
    <definedName name="____mek87">{"Book1","4.09 FLORA DAN FAUNA.xls","4.22 PERLENGKAPAN SEKOLAH.xls"}</definedName>
    <definedName name="____mek9" localSheetId="2">{"Book1","4.09 FLORA DAN FAUNA.xls","4.22 PERLENGKAPAN SEKOLAH.xls"}</definedName>
    <definedName name="____mek9">{"Book1","4.09 FLORA DAN FAUNA.xls","4.22 PERLENGKAPAN SEKOLAH.xls"}</definedName>
    <definedName name="____meq12" localSheetId="2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'[13]4-Basic Price'!$F$102</definedName>
    <definedName name="____MMM49" localSheetId="2">#REF!</definedName>
    <definedName name="____MMM49">#REF!</definedName>
    <definedName name="____MMM50" localSheetId="2">#REF!</definedName>
    <definedName name="____MMM50">#REF!</definedName>
    <definedName name="____MMM51" localSheetId="2">#REF!</definedName>
    <definedName name="____MMM51">#REF!</definedName>
    <definedName name="____MMM52">#REF!</definedName>
    <definedName name="____MMM53">#REF!</definedName>
    <definedName name="____MMM54">#REF!</definedName>
    <definedName name="____pav8">#REF!</definedName>
    <definedName name="____pc40">[14]har.sat.B!$H$12</definedName>
    <definedName name="____pvc1" localSheetId="2">#REF!</definedName>
    <definedName name="____pvc1">#REF!</definedName>
    <definedName name="____PVC100" localSheetId="2">#REF!</definedName>
    <definedName name="____PVC100">#REF!</definedName>
    <definedName name="____pvc12" localSheetId="2">#REF!</definedName>
    <definedName name="____pvc12">#REF!</definedName>
    <definedName name="____PVC150">#REF!</definedName>
    <definedName name="____PVC20">'[15] SAT PL'!$K$80</definedName>
    <definedName name="____PVC200" localSheetId="2">#REF!</definedName>
    <definedName name="____PVC200">#REF!</definedName>
    <definedName name="____PVC25">'[15] SAT PL'!$K$89</definedName>
    <definedName name="____pvc3" localSheetId="2">#REF!</definedName>
    <definedName name="____pvc3">#REF!</definedName>
    <definedName name="____pvc300" localSheetId="2">#REF!</definedName>
    <definedName name="____pvc300">#REF!</definedName>
    <definedName name="____PVC32">'[15] SAT PL'!$K$98</definedName>
    <definedName name="____pvc34" localSheetId="2">#REF!</definedName>
    <definedName name="____pvc34">#REF!</definedName>
    <definedName name="____pvc4">'[8]analisa print'!$H$362</definedName>
    <definedName name="____PVC40">'[15] SAT PL'!$K$107</definedName>
    <definedName name="____pvc44" localSheetId="2">#REF!</definedName>
    <definedName name="____pvc44">#REF!</definedName>
    <definedName name="____PVC50">'[15] SAT PL'!$K$116</definedName>
    <definedName name="____pvc6">'[8]analisa print'!$H$373</definedName>
    <definedName name="____PVC65">'[15] SAT PL'!$K$125</definedName>
    <definedName name="____pvc8">'[8]analisa print'!$H$384</definedName>
    <definedName name="____RAB1">'[6]RAB 2'!$B$1:$H$172</definedName>
    <definedName name="____tee4" localSheetId="2">#REF!</definedName>
    <definedName name="____tee4">#REF!</definedName>
    <definedName name="____tee6" localSheetId="2">#REF!</definedName>
    <definedName name="____tee6">#REF!</definedName>
    <definedName name="___abs100" localSheetId="2">#REF!</definedName>
    <definedName name="___abs100">#REF!</definedName>
    <definedName name="___ADD1">#N/A</definedName>
    <definedName name="___ADD2">#N/A</definedName>
    <definedName name="___ADD3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PP3">#N/A</definedName>
    <definedName name="___arr3" localSheetId="2">{"Book1","4.09 FLORA DAN FAUNA.xls","4.22 PERLENGKAPAN SEKOLAH.xls"}</definedName>
    <definedName name="___arr3">{"Book1","4.09 FLORA DAN FAUNA.xls","4.22 PERLENGKAPAN SEKOLAH.xls"}</definedName>
    <definedName name="___bcv100">#REF!</definedName>
    <definedName name="___bcv125">#REF!</definedName>
    <definedName name="___bcv150">#REF!</definedName>
    <definedName name="___bsc100">#REF!</definedName>
    <definedName name="___cas80">#REF!</definedName>
    <definedName name="___cod50">[16]SAP!#REF!</definedName>
    <definedName name="___cvd100" localSheetId="2">#REF!</definedName>
    <definedName name="___cvd100">#REF!</definedName>
    <definedName name="___cvd15" localSheetId="2">#REF!</definedName>
    <definedName name="___cvd15">#REF!</definedName>
    <definedName name="___cvd150" localSheetId="2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 localSheetId="2">{"Book1","4.09 FLORA DAN FAUNA.xls","4.22 PERLENGKAPAN SEKOLAH.xls"}</definedName>
    <definedName name="___der4">{"Book1","4.09 FLORA DAN FAUNA.xls","4.22 PERLENGKAPAN SEKOLAH.xls"}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V1">#REF!</definedName>
    <definedName name="___DIV10">#REF!</definedName>
    <definedName name="___DIV11">'[17]Kuantitas &amp; Harga'!#REF!</definedName>
    <definedName name="___DIV2" localSheetId="2">#REF!</definedName>
    <definedName name="___DIV2">#REF!</definedName>
    <definedName name="___DIV3" localSheetId="2">#REF!</definedName>
    <definedName name="___DIV3">#REF!</definedName>
    <definedName name="___DIV4" localSheetId="2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oc5" localSheetId="2">{"Book1","4.09 FLORA DAN FAUNA.xls","4.22 PERLENGKAPAN SEKOLAH.xls"}</definedName>
    <definedName name="___doc5">{"Book1","4.09 FLORA DAN FAUNA.xls","4.22 PERLENGKAPAN SEKOLAH.xls"}</definedName>
    <definedName name="___EEE01">[18]Peralatan!#REF!</definedName>
    <definedName name="___EEE02">[18]Peralatan!#REF!</definedName>
    <definedName name="___EEE03">[18]Peralatan!#REF!</definedName>
    <definedName name="___EEE04">[18]Peralatan!#REF!</definedName>
    <definedName name="___EEE05">[18]Peralatan!#REF!</definedName>
    <definedName name="___EEE06">[18]Peralatan!#REF!</definedName>
    <definedName name="___EEE07">[18]Peralatan!#REF!</definedName>
    <definedName name="___EEE08">[18]Peralatan!#REF!</definedName>
    <definedName name="___EEE09">[18]Peralatan!#REF!</definedName>
    <definedName name="___EEE10">[18]Peralatan!#REF!</definedName>
    <definedName name="___EEE11">[18]Peralatan!#REF!</definedName>
    <definedName name="___EEE12">[18]Peralatan!#REF!</definedName>
    <definedName name="___EEE13">[18]Peralatan!#REF!</definedName>
    <definedName name="___EEE14">[18]Peralatan!#REF!</definedName>
    <definedName name="___EEE15">[18]Peralatan!#REF!</definedName>
    <definedName name="___EEE16">[18]Peralatan!#REF!</definedName>
    <definedName name="___EEE17">[18]Peralatan!#REF!</definedName>
    <definedName name="___EEE18">[18]Peralatan!#REF!</definedName>
    <definedName name="___EEE19">[18]Peralatan!#REF!</definedName>
    <definedName name="___EEE20">[18]Peralatan!#REF!</definedName>
    <definedName name="___EEE21">[18]Peralatan!#REF!</definedName>
    <definedName name="___EEE22">[18]Peralatan!#REF!</definedName>
    <definedName name="___EEE23">[18]Peralatan!#REF!</definedName>
    <definedName name="___EEE24">[18]Peralatan!#REF!</definedName>
    <definedName name="___EEE25">[18]Peralatan!#REF!</definedName>
    <definedName name="___EEE26">[18]Peralatan!#REF!</definedName>
    <definedName name="___EEE27">[18]Peralatan!#REF!</definedName>
    <definedName name="___EEE28">[18]Peralatan!#REF!</definedName>
    <definedName name="___EEE29">[18]Peralatan!#REF!</definedName>
    <definedName name="___EEE30">[18]Peralatan!#REF!</definedName>
    <definedName name="___EEE31">[18]Peralatan!#REF!</definedName>
    <definedName name="___EEE32">[18]Peralatan!#REF!</definedName>
    <definedName name="___EEE33">[18]Peralatan!#REF!</definedName>
    <definedName name="___fdd100">[16]SAP!#REF!</definedName>
    <definedName name="___fjd100" localSheetId="2">#REF!</definedName>
    <definedName name="___fjd100">#REF!</definedName>
    <definedName name="___fjd150" localSheetId="2">#REF!</definedName>
    <definedName name="___fjd150">#REF!</definedName>
    <definedName name="___fjd50" localSheetId="2">#REF!</definedName>
    <definedName name="___fjd50">#REF!</definedName>
    <definedName name="___fjd65">#REF!</definedName>
    <definedName name="___fmd150">#REF!</definedName>
    <definedName name="___fvd100">[16]SAP!#REF!</definedName>
    <definedName name="___gal4">'[8]analisa print'!$H$402</definedName>
    <definedName name="___gal6" localSheetId="2">#REF!</definedName>
    <definedName name="___gal6">#REF!</definedName>
    <definedName name="___gal8" localSheetId="2">#REF!</definedName>
    <definedName name="___gal8">#REF!</definedName>
    <definedName name="___giv1" localSheetId="2">'[19]Up &amp; bhn'!#REF!</definedName>
    <definedName name="___giv1">'[19]Up &amp; bhn'!#REF!</definedName>
    <definedName name="___grc1" localSheetId="2">#REF!</definedName>
    <definedName name="___grc1">#REF!</definedName>
    <definedName name="___gvd100" localSheetId="2">#REF!</definedName>
    <definedName name="___gvd100">#REF!</definedName>
    <definedName name="___gvd15" localSheetId="2">#REF!</definedName>
    <definedName name="___gvd15">#REF!</definedName>
    <definedName name="___gvd150">#REF!</definedName>
    <definedName name="___gvd20">[16]SAP!#REF!</definedName>
    <definedName name="___gvd25" localSheetId="2">#REF!</definedName>
    <definedName name="___gvd25">#REF!</definedName>
    <definedName name="___gvd32" localSheetId="2">[16]SAP!#REF!</definedName>
    <definedName name="___gvd32">[16]SAP!#REF!</definedName>
    <definedName name="___gvd40" localSheetId="2">[16]SAP!#REF!</definedName>
    <definedName name="___gvd40">[16]SAP!#REF!</definedName>
    <definedName name="___gvd50" localSheetId="2">#REF!</definedName>
    <definedName name="___gvd50">#REF!</definedName>
    <definedName name="___gvd65" localSheetId="2">#REF!</definedName>
    <definedName name="___gvd65">#REF!</definedName>
    <definedName name="___gvd80" localSheetId="2">[16]SAP!#REF!</definedName>
    <definedName name="___gvd80">[16]SAP!#REF!</definedName>
    <definedName name="___gyp9" localSheetId="2">'[19]Up &amp; bhn'!#REF!</definedName>
    <definedName name="___gyp9">'[19]Up &amp; bhn'!#REF!</definedName>
    <definedName name="___HAL1" localSheetId="2">#REF!</definedName>
    <definedName name="___HAL1">#REF!</definedName>
    <definedName name="___HAL2" localSheetId="2">#REF!</definedName>
    <definedName name="___HAL2">#REF!</definedName>
    <definedName name="___HAL3" localSheetId="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2020">#REF!</definedName>
    <definedName name="___ker2025">#REF!</definedName>
    <definedName name="___ker3030">#REF!</definedName>
    <definedName name="___ker40">'[5]HB '!#REF!</definedName>
    <definedName name="___ko2" localSheetId="2">#REF!</definedName>
    <definedName name="___ko2">#REF!</definedName>
    <definedName name="___kof1">[20]Analisa!$AB$17</definedName>
    <definedName name="___kr15">[16]SAP!#REF!</definedName>
    <definedName name="___ky1" localSheetId="2">#REF!</definedName>
    <definedName name="___ky1">#REF!</definedName>
    <definedName name="___ky2" localSheetId="2">#REF!</definedName>
    <definedName name="___ky2">#REF!</definedName>
    <definedName name="___LLL01" localSheetId="2">'[18]Basic Price'!#REF!</definedName>
    <definedName name="___LLL01">'[18]Basic Price'!#REF!</definedName>
    <definedName name="___LLL02" localSheetId="2">'[18]Basic Price'!#REF!</definedName>
    <definedName name="___LLL02">'[18]Basic Price'!#REF!</definedName>
    <definedName name="___LLL03">'[18]Basic Price'!#REF!</definedName>
    <definedName name="___LLL04">'[18]Basic Price'!#REF!</definedName>
    <definedName name="___LLL05">'[18]Basic Price'!#REF!</definedName>
    <definedName name="___LLL06">'[18]Basic Price'!#REF!</definedName>
    <definedName name="___LLL07">'[18]Basic Price'!#REF!</definedName>
    <definedName name="___LLL08">'[18]Basic Price'!#REF!</definedName>
    <definedName name="___LLL09">'[18]Basic Price'!#REF!</definedName>
    <definedName name="___LLL10">'[18]Basic Price'!#REF!</definedName>
    <definedName name="___LLL11">'[18]Basic Price'!#REF!</definedName>
    <definedName name="___mas1" localSheetId="2">{"Book1","4.09 FLORA DAN FAUNA.xls","4.22 PERLENGKAPAN SEKOLAH.xls"}</definedName>
    <definedName name="___mas1">{"Book1","4.09 FLORA DAN FAUNA.xls","4.22 PERLENGKAPAN SEKOLAH.xls"}</definedName>
    <definedName name="___mas12" localSheetId="2">{"Book1","4.09 FLORA DAN FAUNA.xls","4.22 PERLENGKAPAN SEKOLAH.xls"}</definedName>
    <definedName name="___mas12">{"Book1","4.09 FLORA DAN FAUNA.xls","4.22 PERLENGKAPAN SEKOLAH.xls"}</definedName>
    <definedName name="___mas2" localSheetId="2">{"Book1","4.09 FLORA DAN FAUNA.xls","4.22 PERLENGKAPAN SEKOLAH.xls"}</definedName>
    <definedName name="___mas2">{"Book1","4.09 FLORA DAN FAUNA.xls","4.22 PERLENGKAPAN SEKOLAH.xls"}</definedName>
    <definedName name="___mas4" localSheetId="2">{"Book1","4.09 FLORA DAN FAUNA.xls","4.22 PERLENGKAPAN SEKOLAH.xls"}</definedName>
    <definedName name="___mas4">{"Book1","4.09 FLORA DAN FAUNA.xls","4.22 PERLENGKAPAN SEKOLAH.xls"}</definedName>
    <definedName name="___mas5" localSheetId="2">{"Book1","4.09 FLORA DAN FAUNA.xls","4.22 PERLENGKAPAN SEKOLAH.xls"}</definedName>
    <definedName name="___mas5">{"Book1","4.09 FLORA DAN FAUNA.xls","4.22 PERLENGKAPAN SEKOLAH.xls"}</definedName>
    <definedName name="___mas6" localSheetId="2">{"Book1","4.09 FLORA DAN FAUNA.xls","4.22 PERLENGKAPAN SEKOLAH.xls"}</definedName>
    <definedName name="___mas6">{"Book1","4.09 FLORA DAN FAUNA.xls","4.22 PERLENGKAPAN SEKOLAH.xls"}</definedName>
    <definedName name="___mas7" localSheetId="2">{"Book1","4.09 FLORA DAN FAUNA.xls","4.22 PERLENGKAPAN SEKOLAH.xls"}</definedName>
    <definedName name="___mas7">{"Book1","4.09 FLORA DAN FAUNA.xls","4.22 PERLENGKAPAN SEKOLAH.xls"}</definedName>
    <definedName name="___mas8" localSheetId="2">{"Book1","4.09 FLORA DAN FAUNA.xls","4.22 PERLENGKAPAN SEKOLAH.xls"}</definedName>
    <definedName name="___mas8">{"Book1","4.09 FLORA DAN FAUNA.xls","4.22 PERLENGKAPAN SEKOLAH.xls"}</definedName>
    <definedName name="___mas9" localSheetId="2">{"Book1","4.09 FLORA DAN FAUNA.xls","4.22 PERLENGKAPAN SEKOLAH.xls"}</definedName>
    <definedName name="___mas9">{"Book1","4.09 FLORA DAN FAUNA.xls","4.22 PERLENGKAPAN SEKOLAH.xls"}</definedName>
    <definedName name="___MDE01">[21]Peralatan!$BO$27</definedName>
    <definedName name="___MDE02">[21]Peralatan!$BO$47</definedName>
    <definedName name="___MDE03">[21]Peralatan!$BO$67</definedName>
    <definedName name="___MDE04">[21]Peralatan!$BO$87</definedName>
    <definedName name="___MDE05">[21]Peralatan!$BO$107</definedName>
    <definedName name="___MDE06">[21]Peralatan!$BO$127</definedName>
    <definedName name="___MDE07">[21]Peralatan!$BO$147</definedName>
    <definedName name="___MDE08">[21]Peralatan!$BO$167</definedName>
    <definedName name="___MDE09">[21]Peralatan!$BO$187</definedName>
    <definedName name="___MDE10">[21]Peralatan!$BO$207</definedName>
    <definedName name="___MDE11">[21]Peralatan!$BO$227</definedName>
    <definedName name="___MDE12">[21]Peralatan!$BO$247</definedName>
    <definedName name="___MDE13">[21]Peralatan!$BO$267</definedName>
    <definedName name="___MDE14">[21]Peralatan!$BO$287</definedName>
    <definedName name="___MDE15">[21]Peralatan!$BO$307</definedName>
    <definedName name="___MDE16">[21]Peralatan!$BO$327</definedName>
    <definedName name="___MDE17">[21]Peralatan!$BO$347</definedName>
    <definedName name="___MDE18">[21]Peralatan!$BO$367</definedName>
    <definedName name="___MDE19">[21]Peralatan!$BO$387</definedName>
    <definedName name="___MDE20">[21]Peralatan!$BO$407</definedName>
    <definedName name="___MDE21">[21]Peralatan!$BO$427</definedName>
    <definedName name="___MDE22">[21]Peralatan!$BO$447</definedName>
    <definedName name="___MDE23">[21]Peralatan!$BO$467</definedName>
    <definedName name="___MDE24">[21]Peralatan!$BO$487</definedName>
    <definedName name="___MDE25">[21]Peralatan!$BO$507</definedName>
    <definedName name="___MDE26">[21]Peralatan!$BO$527</definedName>
    <definedName name="___MDE27">[21]Peralatan!$BO$547</definedName>
    <definedName name="___MDE28">[21]Peralatan!$BO$567</definedName>
    <definedName name="___MDE29">[21]Peralatan!$BO$587</definedName>
    <definedName name="___MDE30">[21]Peralatan!$BO$607</definedName>
    <definedName name="___MDE31">[21]Peralatan!$BO$627</definedName>
    <definedName name="___MDE32">[21]Peralatan!$BO$647</definedName>
    <definedName name="___MDE33">[21]Peralatan!$BO$667</definedName>
    <definedName name="___MDE34">[21]Peralatan!$BO$698</definedName>
    <definedName name="___ME01">[21]Peralatan!$BO$26</definedName>
    <definedName name="___ME02">[21]Peralatan!$BO$46</definedName>
    <definedName name="___ME03">[21]Peralatan!$BO$66</definedName>
    <definedName name="___ME04">[21]Peralatan!$BO$86</definedName>
    <definedName name="___ME05">[21]Peralatan!$BO$106</definedName>
    <definedName name="___ME06">[21]Peralatan!$BO$126</definedName>
    <definedName name="___ME07">[21]Peralatan!$BO$146</definedName>
    <definedName name="___ME08">[21]Peralatan!$BO$166</definedName>
    <definedName name="___ME09">[21]Peralatan!$BO$186</definedName>
    <definedName name="___me1" localSheetId="2">{"Book1","4.09 FLORA DAN FAUNA.xls","4.22 PERLENGKAPAN SEKOLAH.xls"}</definedName>
    <definedName name="___me1">{"Book1","4.09 FLORA DAN FAUNA.xls","4.22 PERLENGKAPAN SEKOLAH.xls"}</definedName>
    <definedName name="___ME10">[21]Peralatan!$BO$206</definedName>
    <definedName name="___ME11">[21]Peralatan!$BO$226</definedName>
    <definedName name="___ME12">[21]Peralatan!$BO$246</definedName>
    <definedName name="___ME13">[21]Peralatan!$BO$266</definedName>
    <definedName name="___ME14">[21]Peralatan!$BO$286</definedName>
    <definedName name="___ME15">[21]Peralatan!$BO$306</definedName>
    <definedName name="___ME16">[21]Peralatan!$BO$326</definedName>
    <definedName name="___ME17">[21]Peralatan!$BO$346</definedName>
    <definedName name="___ME18">[21]Peralatan!$BO$366</definedName>
    <definedName name="___ME19">[21]Peralatan!$BO$386</definedName>
    <definedName name="___me2" localSheetId="2">{"Book1","4.09 FLORA DAN FAUNA.xls","4.22 PERLENGKAPAN SEKOLAH.xls"}</definedName>
    <definedName name="___me2">{"Book1","4.09 FLORA DAN FAUNA.xls","4.22 PERLENGKAPAN SEKOLAH.xls"}</definedName>
    <definedName name="___ME20">[21]Peralatan!$BO$406</definedName>
    <definedName name="___ME21">[21]Peralatan!$BO$426</definedName>
    <definedName name="___ME22">[21]Peralatan!$BO$446</definedName>
    <definedName name="___ME23">[21]Peralatan!$BO$466</definedName>
    <definedName name="___ME24">[21]Peralatan!$BO$486</definedName>
    <definedName name="___ME25">[21]Peralatan!$BO$506</definedName>
    <definedName name="___ME26">[21]Peralatan!$BO$526</definedName>
    <definedName name="___ME27">[21]Peralatan!$BO$546</definedName>
    <definedName name="___ME28">[21]Peralatan!$BO$566</definedName>
    <definedName name="___ME29">[21]Peralatan!$BO$586</definedName>
    <definedName name="___me3" localSheetId="2">{"Book1","4.09 FLORA DAN FAUNA.xls","4.22 PERLENGKAPAN SEKOLAH.xls"}</definedName>
    <definedName name="___me3">{"Book1","4.09 FLORA DAN FAUNA.xls","4.22 PERLENGKAPAN SEKOLAH.xls"}</definedName>
    <definedName name="___ME30">[21]Peralatan!$BO$606</definedName>
    <definedName name="___ME31">[21]Peralatan!$BO$626</definedName>
    <definedName name="___ME32">[21]Peralatan!$BO$646</definedName>
    <definedName name="___ME33">[21]Peralatan!$BO$666</definedName>
    <definedName name="___ME34">[21]Peralatan!$BO$697</definedName>
    <definedName name="___me4" localSheetId="2">{"Book1","4.09 FLORA DAN FAUNA.xls","4.22 PERLENGKAPAN SEKOLAH.xls"}</definedName>
    <definedName name="___me4">{"Book1","4.09 FLORA DAN FAUNA.xls","4.22 PERLENGKAPAN SEKOLAH.xls"}</definedName>
    <definedName name="___me5" localSheetId="2">{"Book1","4.09 FLORA DAN FAUNA.xls","4.22 PERLENGKAPAN SEKOLAH.xls"}</definedName>
    <definedName name="___me5">{"Book1","4.09 FLORA DAN FAUNA.xls","4.22 PERLENGKAPAN SEKOLAH.xls"}</definedName>
    <definedName name="___me9" localSheetId="2">{"Book1","4.09 FLORA DAN FAUNA.xls","4.22 PERLENGKAPAN SEKOLAH.xls"}</definedName>
    <definedName name="___me9">{"Book1","4.09 FLORA DAN FAUNA.xls","4.22 PERLENGKAPAN SEKOLAH.xls"}</definedName>
    <definedName name="___mek1" localSheetId="2">{"Book1","4.09 FLORA DAN FAUNA.xls","4.22 PERLENGKAPAN SEKOLAH.xls"}</definedName>
    <definedName name="___mek1">{"Book1","4.09 FLORA DAN FAUNA.xls","4.22 PERLENGKAPAN SEKOLAH.xls"}</definedName>
    <definedName name="___mek2" localSheetId="2">{"Book1","4.09 FLORA DAN FAUNA.xls","4.22 PERLENGKAPAN SEKOLAH.xls"}</definedName>
    <definedName name="___mek2">{"Book1","4.09 FLORA DAN FAUNA.xls","4.22 PERLENGKAPAN SEKOLAH.xls"}</definedName>
    <definedName name="___mek3" localSheetId="2">{"Book1","4.09 FLORA DAN FAUNA.xls","4.22 PERLENGKAPAN SEKOLAH.xls"}</definedName>
    <definedName name="___mek3">{"Book1","4.09 FLORA DAN FAUNA.xls","4.22 PERLENGKAPAN SEKOLAH.xls"}</definedName>
    <definedName name="___mek5" localSheetId="2">{"Book1","4.09 FLORA DAN FAUNA.xls","4.22 PERLENGKAPAN SEKOLAH.xls"}</definedName>
    <definedName name="___mek5">{"Book1","4.09 FLORA DAN FAUNA.xls","4.22 PERLENGKAPAN SEKOLAH.xls"}</definedName>
    <definedName name="___mek87" localSheetId="2">{"Book1","4.09 FLORA DAN FAUNA.xls","4.22 PERLENGKAPAN SEKOLAH.xls"}</definedName>
    <definedName name="___mek87">{"Book1","4.09 FLORA DAN FAUNA.xls","4.22 PERLENGKAPAN SEKOLAH.xls"}</definedName>
    <definedName name="___mek9" localSheetId="2">{"Book1","4.09 FLORA DAN FAUNA.xls","4.22 PERLENGKAPAN SEKOLAH.xls"}</definedName>
    <definedName name="___mek9">{"Book1","4.09 FLORA DAN FAUNA.xls","4.22 PERLENGKAPAN SEKOLAH.xls"}</definedName>
    <definedName name="___meq12" localSheetId="2">{"Book1","4.09 FLORA DAN FAUNA.xls","4.22 PERLENGKAPAN SEKOLAH.xls"}</definedName>
    <definedName name="___meq12">{"Book1","4.09 FLORA DAN FAUNA.xls","4.22 PERLENGKAPAN SEKOLAH.xls"}</definedName>
    <definedName name="___MMM01">'[18]Basic Price'!#REF!</definedName>
    <definedName name="___MMM02">'[18]Basic Price'!$H$45</definedName>
    <definedName name="___MMM03">'[18]Basic Price'!$H$56</definedName>
    <definedName name="___MMM04">'[18]Basic Price'!$H$57</definedName>
    <definedName name="___MMM05">'[18]Basic Price'!$H$55</definedName>
    <definedName name="___MMM06">'[18]Basic Price'!$H$58</definedName>
    <definedName name="___MMM07">'[18]Basic Price'!#REF!</definedName>
    <definedName name="___MMM08">'[18]Basic Price'!$H$47</definedName>
    <definedName name="___MMM09">'[18]Basic Price'!$H$48</definedName>
    <definedName name="___MMM10">'[18]Basic Price'!#REF!</definedName>
    <definedName name="___MMM11">'[18]Basic Price'!#REF!</definedName>
    <definedName name="___MMM12">'[18]Basic Price'!$H$46</definedName>
    <definedName name="___MMM13">'[18]Basic Price'!#REF!</definedName>
    <definedName name="___MMM14">'[18]Basic Price'!#REF!</definedName>
    <definedName name="___MMM15">'[18]Basic Price'!#REF!</definedName>
    <definedName name="___MMM16">'[18]Basic Price'!$H$50</definedName>
    <definedName name="___MMM17">'[18]Basic Price'!#REF!</definedName>
    <definedName name="___MMM18">'[18]Basic Price'!$H$60</definedName>
    <definedName name="___MMM19">'[18]Basic Price'!$H$59</definedName>
    <definedName name="___MMM20">'[18]Basic Price'!#REF!</definedName>
    <definedName name="___MMM21">'[18]Basic Price'!#REF!</definedName>
    <definedName name="___MMM22">'[18]Basic Price'!#REF!</definedName>
    <definedName name="___MMM23">'[18]Basic Price'!#REF!</definedName>
    <definedName name="___MMM24">'[18]Basic Price'!#REF!</definedName>
    <definedName name="___MMM25">'[18]Basic Price'!#REF!</definedName>
    <definedName name="___MMM26">'[18]Basic Price'!#REF!</definedName>
    <definedName name="___MMM27">'[18]Basic Price'!$H$51</definedName>
    <definedName name="___MMM28">'[18]Basic Price'!#REF!</definedName>
    <definedName name="___MMM29">'[18]Basic Price'!#REF!</definedName>
    <definedName name="___MMM30">'[18]Basic Price'!#REF!</definedName>
    <definedName name="___MMM31">'[18]Basic Price'!#REF!</definedName>
    <definedName name="___MMM32">'[18]Basic Price'!#REF!</definedName>
    <definedName name="___MMM33">'[18]Basic Price'!#REF!</definedName>
    <definedName name="___MMM34">'[18]Basic Price'!#REF!</definedName>
    <definedName name="___MMM35">'[18]Basic Price'!#REF!</definedName>
    <definedName name="___MMM36">'[18]Basic Price'!#REF!</definedName>
    <definedName name="___MMM37">'[18]Basic Price'!#REF!</definedName>
    <definedName name="___MMM38">'[18]Basic Price'!#REF!</definedName>
    <definedName name="___MMM39">'[18]Basic Price'!#REF!</definedName>
    <definedName name="___MMM40">'[18]Basic Price'!#REF!</definedName>
    <definedName name="___MMM41">'[18]Basic Price'!#REF!</definedName>
    <definedName name="___MMM411">'[18]Basic Price'!#REF!</definedName>
    <definedName name="___MMM42">'[18]Basic Price'!#REF!</definedName>
    <definedName name="___MMM43">'[18]Basic Price'!#REF!</definedName>
    <definedName name="___MMM44">'[18]Basic Price'!#REF!</definedName>
    <definedName name="___MMM45">'[18]Basic Price'!#REF!</definedName>
    <definedName name="___MMM46">'[18]Basic Price'!#REF!</definedName>
    <definedName name="___MMM47">'[18]Basic Price'!#REF!</definedName>
    <definedName name="___MMM48">'[18]Basic Price'!#REF!</definedName>
    <definedName name="___MMM49">'[18]Basic Price'!#REF!</definedName>
    <definedName name="___MMM50">'[18]Basic Price'!#REF!</definedName>
    <definedName name="___MMM51">'[18]Basic Price'!$H$52</definedName>
    <definedName name="___MMM52">'[18]Basic Price'!$H$53</definedName>
    <definedName name="___MMM53">'[18]Basic Price'!#REF!</definedName>
    <definedName name="___MMM54">'[18]Basic Price'!$H$54</definedName>
    <definedName name="___pab100" localSheetId="2">#REF!</definedName>
    <definedName name="___pab100">#REF!</definedName>
    <definedName name="___pab125" localSheetId="2">#REF!</definedName>
    <definedName name="___pab125">#REF!</definedName>
    <definedName name="___pab15" localSheetId="2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v8">'[19]Up &amp; bhn'!#REF!</definedName>
    <definedName name="___pbs100" localSheetId="2">#REF!</definedName>
    <definedName name="___pbs100">#REF!</definedName>
    <definedName name="___pbs15" localSheetId="2">#REF!</definedName>
    <definedName name="___pbs15">#REF!</definedName>
    <definedName name="___pbs150" localSheetId="2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[14]har.sat.B!$H$12</definedName>
    <definedName name="___pc50" localSheetId="2">#REF!</definedName>
    <definedName name="___pc50">#REF!</definedName>
    <definedName name="___pc80" localSheetId="2">#REF!</definedName>
    <definedName name="___pc80">#REF!</definedName>
    <definedName name="___pcf80" localSheetId="2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[16]SAP!#REF!</definedName>
    <definedName name="___pvc12" localSheetId="2">#REF!</definedName>
    <definedName name="___pvc12">#REF!</definedName>
    <definedName name="___pvc150" localSheetId="2">[16]SAP!#REF!</definedName>
    <definedName name="___pvc150">[16]SAP!#REF!</definedName>
    <definedName name="___pvc20" localSheetId="2">[16]SAP!#REF!</definedName>
    <definedName name="___pvc20">[16]SAP!#REF!</definedName>
    <definedName name="___pvc200">[16]SAP!#REF!</definedName>
    <definedName name="___pvc25">[16]SAP!#REF!</definedName>
    <definedName name="___pvc3" localSheetId="2">#REF!</definedName>
    <definedName name="___pvc3">#REF!</definedName>
    <definedName name="___pvc300" localSheetId="2">#REF!</definedName>
    <definedName name="___pvc300">#REF!</definedName>
    <definedName name="___pvc32" localSheetId="2">[16]SAP!#REF!</definedName>
    <definedName name="___pvc32">[16]SAP!#REF!</definedName>
    <definedName name="___pvc34" localSheetId="2">#REF!</definedName>
    <definedName name="___pvc34">#REF!</definedName>
    <definedName name="___pvc4">'[8]analisa print'!$H$362</definedName>
    <definedName name="___pvc40">[16]SAP!#REF!</definedName>
    <definedName name="___pvc44" localSheetId="2">#REF!</definedName>
    <definedName name="___pvc44">#REF!</definedName>
    <definedName name="___pvc50" localSheetId="2">[16]SAP!#REF!</definedName>
    <definedName name="___pvc50">[16]SAP!#REF!</definedName>
    <definedName name="___pvc6">'[8]analisa print'!$H$373</definedName>
    <definedName name="___pvc65">[16]SAP!#REF!</definedName>
    <definedName name="___pvc8">'[8]analisa print'!$H$384</definedName>
    <definedName name="___pvc80">[16]SAP!#REF!</definedName>
    <definedName name="___pvf100" localSheetId="2">#REF!</definedName>
    <definedName name="___pvf100">#REF!</definedName>
    <definedName name="___pvf80" localSheetId="2">#REF!</definedName>
    <definedName name="___pvf80">#REF!</definedName>
    <definedName name="___qmd15" localSheetId="2">[16]SAP!#REF!</definedName>
    <definedName name="___qmd15">[16]SAP!#REF!</definedName>
    <definedName name="___qmd20" localSheetId="2">[16]SAP!#REF!</definedName>
    <definedName name="___qmd20">[16]SAP!#REF!</definedName>
    <definedName name="___rdd100" localSheetId="2">[16]SAP!#REF!</definedName>
    <definedName name="___rdd100">[16]SAP!#REF!</definedName>
    <definedName name="___rdd150" localSheetId="2">[16]SAP!#REF!</definedName>
    <definedName name="___rdd150">[16]SAP!#REF!</definedName>
    <definedName name="___sfv150" localSheetId="2">#REF!</definedName>
    <definedName name="___sfv150">#REF!</definedName>
    <definedName name="___std100" localSheetId="2">#REF!</definedName>
    <definedName name="___std100">#REF!</definedName>
    <definedName name="___std150" localSheetId="2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ee4">#REF!</definedName>
    <definedName name="___tee6">#REF!</definedName>
    <definedName name="___tgl1">[22]RINCIAN!$J$15</definedName>
    <definedName name="___tsI3">#N/A</definedName>
    <definedName name="___tsv25">#REF!</definedName>
    <definedName name="___vnt100">#REF!</definedName>
    <definedName name="___vnt40">#REF!</definedName>
    <definedName name="___vnt50">#REF!</definedName>
    <definedName name="___vnt80">#REF!</definedName>
    <definedName name="__123Graph_A" localSheetId="2" hidden="1">'[23]Urai _Resap pengikat'!$H$12:$H$20</definedName>
    <definedName name="__123Graph_A" hidden="1">'[24]Analisa HSPK'!#REF!</definedName>
    <definedName name="__123Graph_B" localSheetId="2" hidden="1">'[23]Urai _Resap pengikat'!$I$12:$I$20</definedName>
    <definedName name="__123Graph_B" hidden="1">'[24]Analisa HSPK'!#REF!</definedName>
    <definedName name="__123Graph_X" localSheetId="2" hidden="1">'[23]Urai _Resap pengikat'!$G$12:$G$20</definedName>
    <definedName name="__123Graph_X" hidden="1">'[24]Analisa HSPK'!#REF!</definedName>
    <definedName name="__6.6">[25]ANAL!$M$873</definedName>
    <definedName name="__7.9">[25]ANAL!$M$1869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HS2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PP3">#N/A</definedName>
    <definedName name="__arr3" localSheetId="2">{"Book1","4.09 FLORA DAN FAUNA.xls","4.22 PERLENGKAPAN SEKOLAH.xls"}</definedName>
    <definedName name="__arr3">{"Book1","4.09 FLORA DAN FAUNA.xls","4.22 PERLENGKAPAN SEKOLAH.xls"}</definedName>
    <definedName name="__bcv100">#REF!</definedName>
    <definedName name="__bcv125">#REF!</definedName>
    <definedName name="__bcv150">#REF!</definedName>
    <definedName name="__bsc100">#REF!</definedName>
    <definedName name="__cas80">#REF!</definedName>
    <definedName name="__cod50">[16]SAP!#REF!</definedName>
    <definedName name="__cvd100" localSheetId="2">#REF!</definedName>
    <definedName name="__cvd100">#REF!</definedName>
    <definedName name="__cvd15" localSheetId="2">#REF!</definedName>
    <definedName name="__cvd15">#REF!</definedName>
    <definedName name="__cvd150" localSheetId="2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 localSheetId="2">{"Book1","4.09 FLORA DAN FAUNA.xls","4.22 PERLENGKAPAN SEKOLAH.xls"}</definedName>
    <definedName name="__der4">{"Book1","4.09 FLORA DAN FAUNA.xls","4.22 PERLENGKAPAN SEKOLAH.xls"}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V1">[26]Rab!$J$20</definedName>
    <definedName name="__DIV10">[27]Rab!#REF!</definedName>
    <definedName name="__DIV11">[27]Rab!#REF!</definedName>
    <definedName name="__DIV2">[27]Rab!#REF!</definedName>
    <definedName name="__DIV3">[26]Rab!$J$31</definedName>
    <definedName name="__DIV4">[27]Rab!#REF!</definedName>
    <definedName name="__DIV5">[26]Rab!$J$41</definedName>
    <definedName name="__DIV6">[26]Rab!$J$48</definedName>
    <definedName name="__DIV7">[26]Rab!$J$53</definedName>
    <definedName name="__DIV8">[27]Rab!#REF!</definedName>
    <definedName name="__DIV9">[27]Rab!#REF!</definedName>
    <definedName name="__doc5" localSheetId="2">{"Book1","4.09 FLORA DAN FAUNA.xls","4.22 PERLENGKAPAN SEKOLAH.xls"}</definedName>
    <definedName name="__doc5">{"Book1","4.09 FLORA DAN FAUNA.xls","4.22 PERLENGKAPAN SEKOLAH.xls"}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fdd100">[16]SAP!#REF!</definedName>
    <definedName name="__fjd100" localSheetId="2">#REF!</definedName>
    <definedName name="__fjd100">#REF!</definedName>
    <definedName name="__fjd150" localSheetId="2">#REF!</definedName>
    <definedName name="__fjd150">#REF!</definedName>
    <definedName name="__fjd50" localSheetId="2">#REF!</definedName>
    <definedName name="__fjd50">#REF!</definedName>
    <definedName name="__fjd65">#REF!</definedName>
    <definedName name="__fmd150">#REF!</definedName>
    <definedName name="__fvd100">[16]SAP!#REF!</definedName>
    <definedName name="__gal4">'[8]analisa print'!$H$402</definedName>
    <definedName name="__gal6" localSheetId="2">#REF!</definedName>
    <definedName name="__gal6">#REF!</definedName>
    <definedName name="__gal8" localSheetId="2">#REF!</definedName>
    <definedName name="__gal8">#REF!</definedName>
    <definedName name="__GIP25">'[28]SAT PL'!$K$22</definedName>
    <definedName name="__GIP3" localSheetId="2">#REF!</definedName>
    <definedName name="__GIP3">#REF!</definedName>
    <definedName name="__giv1" localSheetId="2">'[19]Up &amp; bhn'!#REF!</definedName>
    <definedName name="__giv1">'[19]Up &amp; bhn'!#REF!</definedName>
    <definedName name="__grc1" localSheetId="2">#REF!</definedName>
    <definedName name="__grc1">#REF!</definedName>
    <definedName name="__gvd100" localSheetId="2">#REF!</definedName>
    <definedName name="__gvd100">#REF!</definedName>
    <definedName name="__gvd15" localSheetId="2">#REF!</definedName>
    <definedName name="__gvd15">#REF!</definedName>
    <definedName name="__gvd150">#REF!</definedName>
    <definedName name="__gvd20">[16]SAP!#REF!</definedName>
    <definedName name="__gvd25" localSheetId="2">#REF!</definedName>
    <definedName name="__gvd25">#REF!</definedName>
    <definedName name="__gvd32" localSheetId="2">[16]SAP!#REF!</definedName>
    <definedName name="__gvd32">[16]SAP!#REF!</definedName>
    <definedName name="__gvd40" localSheetId="2">[16]SAP!#REF!</definedName>
    <definedName name="__gvd40">[16]SAP!#REF!</definedName>
    <definedName name="__gvd50" localSheetId="2">#REF!</definedName>
    <definedName name="__gvd50">#REF!</definedName>
    <definedName name="__gvd65" localSheetId="2">#REF!</definedName>
    <definedName name="__gvd65">#REF!</definedName>
    <definedName name="__gvd80" localSheetId="2">[16]SAP!#REF!</definedName>
    <definedName name="__gvd80">[16]SAP!#REF!</definedName>
    <definedName name="__gyp9" localSheetId="2">'[19]Up &amp; bhn'!#REF!</definedName>
    <definedName name="__gyp9">'[19]Up &amp; bhn'!#REF!</definedName>
    <definedName name="__HAL1">[29]Mob!#REF!</definedName>
    <definedName name="__HAL2">[29]Mob!#REF!</definedName>
    <definedName name="__HAL3">[26]Rab!$A$42:$L$48</definedName>
    <definedName name="__HAL4">[26]Rab!$A$49:$L$50</definedName>
    <definedName name="__HAL5">[27]Rab!#REF!</definedName>
    <definedName name="__HAL6">[26]Rab!$A$52:$L$58</definedName>
    <definedName name="__HAL7">[27]Rab!#REF!</definedName>
    <definedName name="__HAL8">[27]Rab!#REF!</definedName>
    <definedName name="__hdw1" localSheetId="2">#REF!</definedName>
    <definedName name="__hdw1">#REF!</definedName>
    <definedName name="__IntlFixup" hidden="1">TRUE</definedName>
    <definedName name="__jum1" localSheetId="2">#REF!</definedName>
    <definedName name="__jum1">#REF!</definedName>
    <definedName name="__jum10" localSheetId="2">#REF!</definedName>
    <definedName name="__jum10">#REF!</definedName>
    <definedName name="__jum2" localSheetId="2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250">[30]NP!#REF!</definedName>
    <definedName name="__ker1020" localSheetId="2">#REF!</definedName>
    <definedName name="__ker1020">#REF!</definedName>
    <definedName name="__ker2020" localSheetId="2">#REF!</definedName>
    <definedName name="__ker2020">#REF!</definedName>
    <definedName name="__ker2025" localSheetId="2">#REF!</definedName>
    <definedName name="__ker2025">#REF!</definedName>
    <definedName name="__ker3030">#REF!</definedName>
    <definedName name="__ker40">'[5]HB '!#REF!</definedName>
    <definedName name="__ko2" localSheetId="2">#REF!</definedName>
    <definedName name="__ko2">#REF!</definedName>
    <definedName name="__kof1">[20]Analisa!$AB$17</definedName>
    <definedName name="__kpk125">[31]REKAPMC!#REF!</definedName>
    <definedName name="__kpk225">[31]REKAPMC!#REF!</definedName>
    <definedName name="__kr15">[16]SAP!#REF!</definedName>
    <definedName name="__ky1" localSheetId="2">#REF!</definedName>
    <definedName name="__ky1">#REF!</definedName>
    <definedName name="__ky2" localSheetId="2">#REF!</definedName>
    <definedName name="__ky2">#REF!</definedName>
    <definedName name="__LBR1" localSheetId="2">#REF!</definedName>
    <definedName name="__LBR1">#REF!</definedName>
    <definedName name="__LBR2">#REF!</definedName>
    <definedName name="__LBR3">#REF!</definedName>
    <definedName name="__LBR4">#REF!</definedName>
    <definedName name="__lk725">[32]Vol.!#REF!</definedName>
    <definedName name="__LLL01" localSheetId="2">#REF!</definedName>
    <definedName name="__LLL01">#REF!</definedName>
    <definedName name="__LLL02" localSheetId="2">#REF!</definedName>
    <definedName name="__LLL02">#REF!</definedName>
    <definedName name="__LLL03" localSheetId="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 localSheetId="2">{"Book1","4.09 FLORA DAN FAUNA.xls","4.22 PERLENGKAPAN SEKOLAH.xls"}</definedName>
    <definedName name="__mas1">{"Book1","4.09 FLORA DAN FAUNA.xls","4.22 PERLENGKAPAN SEKOLAH.xls"}</definedName>
    <definedName name="__mas12" localSheetId="2">{"Book1","4.09 FLORA DAN FAUNA.xls","4.22 PERLENGKAPAN SEKOLAH.xls"}</definedName>
    <definedName name="__mas12">{"Book1","4.09 FLORA DAN FAUNA.xls","4.22 PERLENGKAPAN SEKOLAH.xls"}</definedName>
    <definedName name="__mas2" localSheetId="2">{"Book1","4.09 FLORA DAN FAUNA.xls","4.22 PERLENGKAPAN SEKOLAH.xls"}</definedName>
    <definedName name="__mas2">{"Book1","4.09 FLORA DAN FAUNA.xls","4.22 PERLENGKAPAN SEKOLAH.xls"}</definedName>
    <definedName name="__mas4" localSheetId="2">{"Book1","4.09 FLORA DAN FAUNA.xls","4.22 PERLENGKAPAN SEKOLAH.xls"}</definedName>
    <definedName name="__mas4">{"Book1","4.09 FLORA DAN FAUNA.xls","4.22 PERLENGKAPAN SEKOLAH.xls"}</definedName>
    <definedName name="__mas5" localSheetId="2">{"Book1","4.09 FLORA DAN FAUNA.xls","4.22 PERLENGKAPAN SEKOLAH.xls"}</definedName>
    <definedName name="__mas5">{"Book1","4.09 FLORA DAN FAUNA.xls","4.22 PERLENGKAPAN SEKOLAH.xls"}</definedName>
    <definedName name="__mas6" localSheetId="2">{"Book1","4.09 FLORA DAN FAUNA.xls","4.22 PERLENGKAPAN SEKOLAH.xls"}</definedName>
    <definedName name="__mas6">{"Book1","4.09 FLORA DAN FAUNA.xls","4.22 PERLENGKAPAN SEKOLAH.xls"}</definedName>
    <definedName name="__mas7" localSheetId="2">{"Book1","4.09 FLORA DAN FAUNA.xls","4.22 PERLENGKAPAN SEKOLAH.xls"}</definedName>
    <definedName name="__mas7">{"Book1","4.09 FLORA DAN FAUNA.xls","4.22 PERLENGKAPAN SEKOLAH.xls"}</definedName>
    <definedName name="__mas8" localSheetId="2">{"Book1","4.09 FLORA DAN FAUNA.xls","4.22 PERLENGKAPAN SEKOLAH.xls"}</definedName>
    <definedName name="__mas8">{"Book1","4.09 FLORA DAN FAUNA.xls","4.22 PERLENGKAPAN SEKOLAH.xls"}</definedName>
    <definedName name="__mas9" localSheetId="2">{"Book1","4.09 FLORA DAN FAUNA.xls","4.22 PERLENGKAPAN SEKOLAH.xls"}</definedName>
    <definedName name="__mas9">{"Book1","4.09 FLORA DAN FAUNA.xls","4.22 PERLENGKAPAN SEKOLAH.xls"}</definedName>
    <definedName name="__mc6">'[33]Rkp Progres'!$B$28:$O$81</definedName>
    <definedName name="__MDE01" localSheetId="2">#REF!</definedName>
    <definedName name="__MDE01">#REF!</definedName>
    <definedName name="__MDE02" localSheetId="2">#REF!</definedName>
    <definedName name="__MDE02">#REF!</definedName>
    <definedName name="__MDE03" localSheetId="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 localSheetId="2">{"Book1","4.09 FLORA DAN FAUNA.xls","4.22 PERLENGKAPAN SEKOLAH.xls"}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 localSheetId="2">{"Book1","4.09 FLORA DAN FAUNA.xls","4.22 PERLENGKAPAN SEKOLAH.xls"}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 localSheetId="2">{"Book1","4.09 FLORA DAN FAUNA.xls","4.22 PERLENGKAPAN SEKOLAH.xls"}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4" localSheetId="2">{"Book1","4.09 FLORA DAN FAUNA.xls","4.22 PERLENGKAPAN SEKOLAH.xls"}</definedName>
    <definedName name="__me4">{"Book1","4.09 FLORA DAN FAUNA.xls","4.22 PERLENGKAPAN SEKOLAH.xls"}</definedName>
    <definedName name="__me5" localSheetId="2">{"Book1","4.09 FLORA DAN FAUNA.xls","4.22 PERLENGKAPAN SEKOLAH.xls"}</definedName>
    <definedName name="__me5">{"Book1","4.09 FLORA DAN FAUNA.xls","4.22 PERLENGKAPAN SEKOLAH.xls"}</definedName>
    <definedName name="__me9" localSheetId="2">{"Book1","4.09 FLORA DAN FAUNA.xls","4.22 PERLENGKAPAN SEKOLAH.xls"}</definedName>
    <definedName name="__me9">{"Book1","4.09 FLORA DAN FAUNA.xls","4.22 PERLENGKAPAN SEKOLAH.xls"}</definedName>
    <definedName name="__mek1" localSheetId="2">{"Book1","4.09 FLORA DAN FAUNA.xls","4.22 PERLENGKAPAN SEKOLAH.xls"}</definedName>
    <definedName name="__mek1">{"Book1","4.09 FLORA DAN FAUNA.xls","4.22 PERLENGKAPAN SEKOLAH.xls"}</definedName>
    <definedName name="__mek2" localSheetId="2">{"Book1","4.09 FLORA DAN FAUNA.xls","4.22 PERLENGKAPAN SEKOLAH.xls"}</definedName>
    <definedName name="__mek2">{"Book1","4.09 FLORA DAN FAUNA.xls","4.22 PERLENGKAPAN SEKOLAH.xls"}</definedName>
    <definedName name="__mek3" localSheetId="2">{"Book1","4.09 FLORA DAN FAUNA.xls","4.22 PERLENGKAPAN SEKOLAH.xls"}</definedName>
    <definedName name="__mek3">{"Book1","4.09 FLORA DAN FAUNA.xls","4.22 PERLENGKAPAN SEKOLAH.xls"}</definedName>
    <definedName name="__mek5" localSheetId="2">{"Book1","4.09 FLORA DAN FAUNA.xls","4.22 PERLENGKAPAN SEKOLAH.xls"}</definedName>
    <definedName name="__mek5">{"Book1","4.09 FLORA DAN FAUNA.xls","4.22 PERLENGKAPAN SEKOLAH.xls"}</definedName>
    <definedName name="__mek87" localSheetId="2">{"Book1","4.09 FLORA DAN FAUNA.xls","4.22 PERLENGKAPAN SEKOLAH.xls"}</definedName>
    <definedName name="__mek87">{"Book1","4.09 FLORA DAN FAUNA.xls","4.22 PERLENGKAPAN SEKOLAH.xls"}</definedName>
    <definedName name="__mek9" localSheetId="2">{"Book1","4.09 FLORA DAN FAUNA.xls","4.22 PERLENGKAPAN SEKOLAH.xls"}</definedName>
    <definedName name="__mek9">{"Book1","4.09 FLORA DAN FAUNA.xls","4.22 PERLENGKAPAN SEKOLAH.xls"}</definedName>
    <definedName name="__meq12" localSheetId="2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new5">#N/A</definedName>
    <definedName name="__P14">[34]ANALISA!#REF!</definedName>
    <definedName name="__pab100" localSheetId="2">#REF!</definedName>
    <definedName name="__pab100">#REF!</definedName>
    <definedName name="__pab125" localSheetId="2">#REF!</definedName>
    <definedName name="__pab125">#REF!</definedName>
    <definedName name="__pab15" localSheetId="2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5">#REF!</definedName>
    <definedName name="__pav8">'[19]Up &amp; bhn'!#REF!</definedName>
    <definedName name="__pbs100" localSheetId="2">#REF!</definedName>
    <definedName name="__pbs100">#REF!</definedName>
    <definedName name="__pbs15" localSheetId="2">#REF!</definedName>
    <definedName name="__pbs15">#REF!</definedName>
    <definedName name="__pbs150" localSheetId="2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[14]har.sat.B!$H$12</definedName>
    <definedName name="__pc50" localSheetId="2">#REF!</definedName>
    <definedName name="__pc50">#REF!</definedName>
    <definedName name="__pc80" localSheetId="2">#REF!</definedName>
    <definedName name="__pc80">#REF!</definedName>
    <definedName name="__pcf80" localSheetId="2">#REF!</definedName>
    <definedName name="__pcf80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[16]SAP!#REF!</definedName>
    <definedName name="__pvc12" localSheetId="2">#REF!</definedName>
    <definedName name="__pvc12">#REF!</definedName>
    <definedName name="__pvc150" localSheetId="2">[16]SAP!#REF!</definedName>
    <definedName name="__pvc150">[16]SAP!#REF!</definedName>
    <definedName name="__PVC2" localSheetId="2">#REF!</definedName>
    <definedName name="__PVC2">#REF!</definedName>
    <definedName name="__pvc20" localSheetId="2">[16]SAP!#REF!</definedName>
    <definedName name="__pvc20">[16]SAP!#REF!</definedName>
    <definedName name="__pvc200" localSheetId="2">[16]SAP!#REF!</definedName>
    <definedName name="__pvc200">[16]SAP!#REF!</definedName>
    <definedName name="__pvc25" localSheetId="2">[16]SAP!#REF!</definedName>
    <definedName name="__pvc25">[16]SAP!#REF!</definedName>
    <definedName name="__pvc3" localSheetId="2">#REF!</definedName>
    <definedName name="__pvc3">#REF!</definedName>
    <definedName name="__pvc300" localSheetId="2">#REF!</definedName>
    <definedName name="__pvc300">#REF!</definedName>
    <definedName name="__pvc32" localSheetId="2">[16]SAP!#REF!</definedName>
    <definedName name="__pvc32">[16]SAP!#REF!</definedName>
    <definedName name="__pvc34" localSheetId="2">#REF!</definedName>
    <definedName name="__pvc34">#REF!</definedName>
    <definedName name="__pvc4">'[8]analisa print'!$H$362</definedName>
    <definedName name="__pvc40">[16]SAP!#REF!</definedName>
    <definedName name="__pvc44" localSheetId="2">#REF!</definedName>
    <definedName name="__pvc44">#REF!</definedName>
    <definedName name="__pvc50" localSheetId="2">[16]SAP!#REF!</definedName>
    <definedName name="__pvc50">[16]SAP!#REF!</definedName>
    <definedName name="__pvc6">'[8]analisa print'!$H$373</definedName>
    <definedName name="__pvc65">[16]SAP!#REF!</definedName>
    <definedName name="__pvc8">'[8]analisa print'!$H$384</definedName>
    <definedName name="__pvc80">[16]SAP!#REF!</definedName>
    <definedName name="__pvf100" localSheetId="2">#REF!</definedName>
    <definedName name="__pvf100">#REF!</definedName>
    <definedName name="__pvf80" localSheetId="2">#REF!</definedName>
    <definedName name="__pvf80">#REF!</definedName>
    <definedName name="__qmd15" localSheetId="2">[16]SAP!#REF!</definedName>
    <definedName name="__qmd15">[16]SAP!#REF!</definedName>
    <definedName name="__qmd20" localSheetId="2">[16]SAP!#REF!</definedName>
    <definedName name="__qmd20">[16]SAP!#REF!</definedName>
    <definedName name="__RAB1">'[6]RAB 2'!$B$1:$H$172</definedName>
    <definedName name="__rdd100">[16]SAP!#REF!</definedName>
    <definedName name="__rdd150">[16]SAP!#REF!</definedName>
    <definedName name="__rek2">'[35]8LT 12'!#REF!</definedName>
    <definedName name="__sfv150" localSheetId="2">#REF!</definedName>
    <definedName name="__sfv150">#REF!</definedName>
    <definedName name="__shared_1_0_0">"#REF!*#REF!"</definedName>
    <definedName name="__shared_1_0_1">"#REF!*#REF!"</definedName>
    <definedName name="__shared_1_0_2">"#REF!*#REF!"</definedName>
    <definedName name="__shared_1_0_3">"#REF!*#REF!"</definedName>
    <definedName name="__shared_4_0_0">"#REF!*#REF!"</definedName>
    <definedName name="__SNI0116">#REF!</definedName>
    <definedName name="__SNI1141">#REF!</definedName>
    <definedName name="__std100">#REF!</definedName>
    <definedName name="__std150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tbt1">#REF!</definedName>
    <definedName name="__tbt2">#REF!</definedName>
    <definedName name="__tee4">#REF!</definedName>
    <definedName name="__tee6">#REF!</definedName>
    <definedName name="__tgl1">[22]RINCIAN!$J$15</definedName>
    <definedName name="__tl20" localSheetId="2">#REF!</definedName>
    <definedName name="__tl20">#REF!</definedName>
    <definedName name="__tl40" localSheetId="2">#REF!</definedName>
    <definedName name="__tl40">#REF!</definedName>
    <definedName name="__tsI3">#N/A</definedName>
    <definedName name="__tsv25" localSheetId="2">#REF!</definedName>
    <definedName name="__tsv25">#REF!</definedName>
    <definedName name="__vnt100" localSheetId="2">#REF!</definedName>
    <definedName name="__vnt100">#REF!</definedName>
    <definedName name="__vnt40" localSheetId="2">#REF!</definedName>
    <definedName name="__vnt40">#REF!</definedName>
    <definedName name="__vnt50">#REF!</definedName>
    <definedName name="__vnt80">#REF!</definedName>
    <definedName name="__xlnm.Print_Area_1">#REF!</definedName>
    <definedName name="__xlnm.Print_Area_3">#REF!</definedName>
    <definedName name="_1">#REF!</definedName>
    <definedName name="_1_m1_List_Langit_langit__kayu_profil">#REF!</definedName>
    <definedName name="_10">[36]TENAGA!#REF!</definedName>
    <definedName name="_10_7.1__3">[37]ANAL!$M$928</definedName>
    <definedName name="_10000_37">"$#REF!.$#REF!$#REF!"</definedName>
    <definedName name="_11">[36]TENAGA!#REF!</definedName>
    <definedName name="_11_7.1__5">[37]ANAL!$M$983</definedName>
    <definedName name="_12">[36]TENAGA!#REF!</definedName>
    <definedName name="_12_7.1__7">[37]ANAL!$M$1038</definedName>
    <definedName name="_13">[36]TENAGA!#REF!</definedName>
    <definedName name="_13_7.1__8">[37]ANAL!$M$1093</definedName>
    <definedName name="_14">[36]TENAGA!#REF!</definedName>
    <definedName name="_14_7.10__3">[37]ANAL!$M$2035</definedName>
    <definedName name="_15">[36]TENAGA!#REF!</definedName>
    <definedName name="_15_7.15__5">[37]ANAL!$M$2090</definedName>
    <definedName name="_16">[36]TENAGA!#REF!</definedName>
    <definedName name="_16_7.3__3">[38]ANAL!$M$1203</definedName>
    <definedName name="_17">[36]TENAGA!#REF!</definedName>
    <definedName name="_17_7.4__3">[37]ANAL!$M$1258</definedName>
    <definedName name="_18">[36]TENAGA!#REF!</definedName>
    <definedName name="_18_7.5__1">[37]ANAL!$M$1313</definedName>
    <definedName name="_18_A_1">"'file://Server-win2000/div-proyek/PROYEK/TH-1996/9608/BQ-BARU/PAKET-I/BQ.xls'#$304_06.$#REF!$#REF!"</definedName>
    <definedName name="_19">#N/A</definedName>
    <definedName name="_19_7.5__2">[37]ANAL!$M$1368</definedName>
    <definedName name="_1A">'[1]I-KAMAR'!#REF!</definedName>
    <definedName name="_1A_2_1" localSheetId="2">#REF!</definedName>
    <definedName name="_1A_2_1">#REF!</definedName>
    <definedName name="_1Excel_BuiltIn_Print_Area_8_1" localSheetId="2">#REF!</definedName>
    <definedName name="_1Excel_BuiltIn_Print_Area_8_1">#REF!</definedName>
    <definedName name="_2" localSheetId="2">#REF!</definedName>
    <definedName name="_2">#REF!</definedName>
    <definedName name="_2_1">#REF!</definedName>
    <definedName name="_2_2">#REF!</definedName>
    <definedName name="_2_2_1">#REF!</definedName>
    <definedName name="_2_3.1__1">[38]ANAL!$M$156</definedName>
    <definedName name="_2_3_1" localSheetId="2">#REF!</definedName>
    <definedName name="_2_3_1">#REF!</definedName>
    <definedName name="_2_3_2" localSheetId="2">#REF!</definedName>
    <definedName name="_2_3_2">#REF!</definedName>
    <definedName name="_2_3_3" localSheetId="2">#REF!</definedName>
    <definedName name="_2_3_3">#REF!</definedName>
    <definedName name="_20" localSheetId="2">[36]TENAGA!#REF!</definedName>
    <definedName name="_20">[36]TENAGA!#REF!</definedName>
    <definedName name="_20_7.6__10">[37]ANAL!$M$1533</definedName>
    <definedName name="_21">#N/A</definedName>
    <definedName name="_21_7.6__13">[37]ANAL!$M$1704</definedName>
    <definedName name="_22">#N/A</definedName>
    <definedName name="_22_7.6__16_A">[37]ANAL!$M$1594</definedName>
    <definedName name="_23" localSheetId="2">#REF!</definedName>
    <definedName name="_23">#REF!</definedName>
    <definedName name="_23_7.6__16_B">[37]ANAL!$M$1649</definedName>
    <definedName name="_24" localSheetId="2">#REF!</definedName>
    <definedName name="_24">#REF!</definedName>
    <definedName name="_24_7.6__8">[37]ANAL!$M$1423</definedName>
    <definedName name="_25" localSheetId="2">#REF!</definedName>
    <definedName name="_25">#REF!</definedName>
    <definedName name="_25_7.6__9">[37]ANAL!$M$1481</definedName>
    <definedName name="_26" localSheetId="2">#REF!</definedName>
    <definedName name="_26">#REF!</definedName>
    <definedName name="_26_7.7__3">[37]ANAL!$M$1759</definedName>
    <definedName name="_27" localSheetId="2">#REF!</definedName>
    <definedName name="_27">#REF!</definedName>
    <definedName name="_27_7.7__7">[37]ANAL!$M$1814</definedName>
    <definedName name="_28" localSheetId="2">#REF!</definedName>
    <definedName name="_28">#REF!</definedName>
    <definedName name="_28_8.2__2">[37]ANAL!$M$2145</definedName>
    <definedName name="_29" localSheetId="2">#REF!</definedName>
    <definedName name="_29">#REF!</definedName>
    <definedName name="_29_8.4__1">[37]ANAL!$M$2200</definedName>
    <definedName name="_3" localSheetId="2">#REF!</definedName>
    <definedName name="_3">#REF!</definedName>
    <definedName name="_3_1_1" localSheetId="2">#REF!</definedName>
    <definedName name="_3_1_1">#REF!</definedName>
    <definedName name="_3_1_2" localSheetId="2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.1__3">[38]ANAL!$M$266</definedName>
    <definedName name="_3_3_2" localSheetId="2">#REF!</definedName>
    <definedName name="_3_3_2">#REF!</definedName>
    <definedName name="_3_4" localSheetId="2">#REF!</definedName>
    <definedName name="_3_4">#REF!</definedName>
    <definedName name="_30" localSheetId="2">#REF!</definedName>
    <definedName name="_30">#REF!</definedName>
    <definedName name="_30_8.4__5">[38]ANAL!$M$1980</definedName>
    <definedName name="_31" localSheetId="2">#REF!</definedName>
    <definedName name="_31">#REF!</definedName>
    <definedName name="_32" localSheetId="2">#REF!</definedName>
    <definedName name="_32">#REF!</definedName>
    <definedName name="_32_8.4__6" localSheetId="2">[38]ANAL!#REF!</definedName>
    <definedName name="_32_8.4__6">[38]ANAL!#REF!</definedName>
    <definedName name="_33" localSheetId="2">#REF!</definedName>
    <definedName name="_33">#REF!</definedName>
    <definedName name="_33_ANL_LS">'[38]ANL LS'!$L$38</definedName>
    <definedName name="_34" localSheetId="2">#REF!</definedName>
    <definedName name="_34">#REF!</definedName>
    <definedName name="_34_BRB_TMR2" localSheetId="2">#REF!</definedName>
    <definedName name="_34_BRB_TMR2">#REF!</definedName>
    <definedName name="_345" localSheetId="2">#REF!</definedName>
    <definedName name="_345">#REF!</definedName>
    <definedName name="_35">#REF!</definedName>
    <definedName name="_35_BT_PRAHU">#REF!</definedName>
    <definedName name="_36">#REF!</definedName>
    <definedName name="_36_REK_HG">#REF!</definedName>
    <definedName name="_37">#REF!</definedName>
    <definedName name="_37_REK_JUHU">#REF!</definedName>
    <definedName name="_38">#REF!</definedName>
    <definedName name="_38_REK_PRAHU">#REF!</definedName>
    <definedName name="_39">#REF!</definedName>
    <definedName name="_39_REK_SUMBAI">#REF!</definedName>
    <definedName name="_4">#REF!</definedName>
    <definedName name="_4_1_1">#REF!</definedName>
    <definedName name="_4_1_2">#REF!</definedName>
    <definedName name="_4_2_2">#REF!</definedName>
    <definedName name="_4_3.2__1">[38]ANAL!$M$321</definedName>
    <definedName name="_40" localSheetId="2">#REF!</definedName>
    <definedName name="_40">#REF!</definedName>
    <definedName name="_40_RMH_GURU" localSheetId="2">#REF!</definedName>
    <definedName name="_40_RMH_GURU">#REF!</definedName>
    <definedName name="_41" localSheetId="2">#REF!</definedName>
    <definedName name="_41">#REF!</definedName>
    <definedName name="_41_SMP_BAS">#REF!</definedName>
    <definedName name="_42">#REF!</definedName>
    <definedName name="_42_SMU_BAS">#REF!</definedName>
    <definedName name="_43">#REF!</definedName>
    <definedName name="_43_WC_SMPBRB">#REF!</definedName>
    <definedName name="_44">#REF!</definedName>
    <definedName name="_44_3.1__1">[39]ANAL!$M$156</definedName>
    <definedName name="_45" localSheetId="2">#REF!</definedName>
    <definedName name="_45">#REF!</definedName>
    <definedName name="_45_3.1__3">[39]ANAL!$M$266</definedName>
    <definedName name="_46" localSheetId="2">#REF!</definedName>
    <definedName name="_46">#REF!</definedName>
    <definedName name="_46_3.2__1">[39]ANAL!$M$321</definedName>
    <definedName name="_47" localSheetId="2">#REF!</definedName>
    <definedName name="_47">#REF!</definedName>
    <definedName name="_47_3.2__2">[39]ANAL!$M$376</definedName>
    <definedName name="_48" localSheetId="2">#REF!</definedName>
    <definedName name="_48">#REF!</definedName>
    <definedName name="_48_5.1__1">[39]ANAL!$M$486</definedName>
    <definedName name="_49" localSheetId="2">#REF!</definedName>
    <definedName name="_49">#REF!</definedName>
    <definedName name="_49_5.1__2">[39]ANAL!$M$541</definedName>
    <definedName name="_4WORD_M_001_07" localSheetId="2">#REF!</definedName>
    <definedName name="_4WORD_M_001_07">#REF!</definedName>
    <definedName name="_4WORD_O_005_E_" localSheetId="2">#REF!</definedName>
    <definedName name="_4WORD_O_005_E_">#REF!</definedName>
    <definedName name="_5" localSheetId="2">#REF!</definedName>
    <definedName name="_5">[36]TENAGA!#REF!</definedName>
    <definedName name="_5_1_" localSheetId="2">#REF!</definedName>
    <definedName name="_5_1_">#REF!</definedName>
    <definedName name="_5_1_1">#REF!</definedName>
    <definedName name="_5_1_2">#REF!</definedName>
    <definedName name="_5_2">#REF!</definedName>
    <definedName name="_5_3.2__2">[38]ANAL!$M$376</definedName>
    <definedName name="_5_5" localSheetId="2">#REF!</definedName>
    <definedName name="_5_5">#REF!</definedName>
    <definedName name="_5_7_1" localSheetId="2">#REF!</definedName>
    <definedName name="_5_7_1">#REF!</definedName>
    <definedName name="_50" localSheetId="2">#REF!</definedName>
    <definedName name="_50">#REF!</definedName>
    <definedName name="_50_6.1__1">[39]ANAL!$M$651</definedName>
    <definedName name="_5000_37">"$#REF!.$#REF!$#REF!"</definedName>
    <definedName name="_51">#REF!</definedName>
    <definedName name="_51_6.1__2">[40]ANAL!$M$706</definedName>
    <definedName name="_52" localSheetId="2">#REF!</definedName>
    <definedName name="_52">#REF!</definedName>
    <definedName name="_52_6.6">[39]ANAL!$M$873</definedName>
    <definedName name="_53" localSheetId="2">#REF!</definedName>
    <definedName name="_53">#REF!</definedName>
    <definedName name="_53_7.1__3">[40]ANAL!$M$928</definedName>
    <definedName name="_54" localSheetId="2">#REF!</definedName>
    <definedName name="_54">#REF!</definedName>
    <definedName name="_54_7.1__5">[40]ANAL!$M$983</definedName>
    <definedName name="_55" localSheetId="2">#REF!</definedName>
    <definedName name="_55">#REF!</definedName>
    <definedName name="_55_7.1__7">[40]ANAL!$M$1038</definedName>
    <definedName name="_56" localSheetId="2">#REF!</definedName>
    <definedName name="_56">#REF!</definedName>
    <definedName name="_56_7.1__8">[40]ANAL!$M$1093</definedName>
    <definedName name="_57" localSheetId="2">#REF!</definedName>
    <definedName name="_57">#REF!</definedName>
    <definedName name="_57_7.10__3">[40]ANAL!$M$2035</definedName>
    <definedName name="_58" localSheetId="2">#REF!</definedName>
    <definedName name="_58">#REF!</definedName>
    <definedName name="_58_7.15__5">[40]ANAL!$M$2090</definedName>
    <definedName name="_59" localSheetId="2">#REF!</definedName>
    <definedName name="_59">#REF!</definedName>
    <definedName name="_59_7.3__3">[39]ANAL!$M$1203</definedName>
    <definedName name="_6">[36]TENAGA!#REF!</definedName>
    <definedName name="_6.6">[41]ANAL!$M$873</definedName>
    <definedName name="_6_1_1" localSheetId="2">#REF!</definedName>
    <definedName name="_6_1_1">#REF!</definedName>
    <definedName name="_6_1_2" localSheetId="2">#REF!</definedName>
    <definedName name="_6_1_2">#REF!</definedName>
    <definedName name="_6_1_7" localSheetId="2">#REF!</definedName>
    <definedName name="_6_1_7">#REF!</definedName>
    <definedName name="_6_10_2">#REF!</definedName>
    <definedName name="_6_5.1__1">[38]ANAL!$M$486</definedName>
    <definedName name="_6_7_1" localSheetId="2">#REF!</definedName>
    <definedName name="_6_7_1">#REF!</definedName>
    <definedName name="_6_7_2" localSheetId="2">#REF!</definedName>
    <definedName name="_6_7_2">#REF!</definedName>
    <definedName name="_6_8_1" localSheetId="2">#REF!</definedName>
    <definedName name="_6_8_1">#REF!</definedName>
    <definedName name="_6_8_5">#REF!</definedName>
    <definedName name="_60">#REF!</definedName>
    <definedName name="_60_7.4__3">[40]ANAL!$M$1258</definedName>
    <definedName name="_61" localSheetId="2">#REF!</definedName>
    <definedName name="_61">#REF!</definedName>
    <definedName name="_61_7.5__1">[40]ANAL!$M$1313</definedName>
    <definedName name="_62" localSheetId="2">#REF!</definedName>
    <definedName name="_62">#REF!</definedName>
    <definedName name="_62_7.5__2">[40]ANAL!$M$1368</definedName>
    <definedName name="_63" localSheetId="2">#REF!</definedName>
    <definedName name="_63">#REF!</definedName>
    <definedName name="_63_7.6__10">[40]ANAL!$M$1533</definedName>
    <definedName name="_64" localSheetId="2">#REF!</definedName>
    <definedName name="_64">#REF!</definedName>
    <definedName name="_64_7.6__13">[40]ANAL!$M$1704</definedName>
    <definedName name="_65" localSheetId="2">#REF!</definedName>
    <definedName name="_65">#REF!</definedName>
    <definedName name="_65_7.6__16_A">[40]ANAL!$M$1594</definedName>
    <definedName name="_66" localSheetId="2">#REF!</definedName>
    <definedName name="_66">#REF!</definedName>
    <definedName name="_66_7.6__16_B">[40]ANAL!$M$1649</definedName>
    <definedName name="_67" localSheetId="2">#REF!</definedName>
    <definedName name="_67">#REF!</definedName>
    <definedName name="_67_7.6__8">[40]ANAL!$M$1423</definedName>
    <definedName name="_68" localSheetId="2">#REF!</definedName>
    <definedName name="_68">#REF!</definedName>
    <definedName name="_68_7.6__9">[40]ANAL!$M$1481</definedName>
    <definedName name="_69" localSheetId="2">#REF!</definedName>
    <definedName name="_69">#REF!</definedName>
    <definedName name="_69_7.7__3">[40]ANAL!$M$1759</definedName>
    <definedName name="_7">[36]TENAGA!#REF!</definedName>
    <definedName name="_7.1__2">'[42]D7(1)'!#REF!</definedName>
    <definedName name="_7.9">[41]ANAL!$M$1869</definedName>
    <definedName name="_7_1_2" localSheetId="2">#REF!</definedName>
    <definedName name="_7_1_2">#REF!</definedName>
    <definedName name="_7_1_5" localSheetId="2">#REF!</definedName>
    <definedName name="_7_1_5">#REF!</definedName>
    <definedName name="_7_1_5_a" localSheetId="2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5.1__2">[38]ANAL!$M$541</definedName>
    <definedName name="_7_6_4" localSheetId="2">#REF!</definedName>
    <definedName name="_7_6_4">#REF!</definedName>
    <definedName name="_7_6_5" localSheetId="2">#REF!</definedName>
    <definedName name="_7_6_5">#REF!</definedName>
    <definedName name="_70" localSheetId="2">#REF!</definedName>
    <definedName name="_70">#REF!</definedName>
    <definedName name="_70_7.7__7">[40]ANAL!$M$1814</definedName>
    <definedName name="_71_7.9">[39]ANAL!$M$1869</definedName>
    <definedName name="_72_8.2__2">[40]ANAL!$M$2145</definedName>
    <definedName name="_73_8.4__1">[40]ANAL!$M$2200</definedName>
    <definedName name="_74_8.4__5">[39]ANAL!$M$1980</definedName>
    <definedName name="_750_KVA_X_64___37">"$#REF!.$#REF!$#REF!"</definedName>
    <definedName name="_76_8.4__6">[39]ANAL!#REF!</definedName>
    <definedName name="_77ANL_LS">'[39]ANL LS'!$L$38</definedName>
    <definedName name="_78BRB_TMR2" localSheetId="2">#REF!</definedName>
    <definedName name="_78BRB_TMR2">#REF!</definedName>
    <definedName name="_79BT_PRAHU" localSheetId="2">#REF!</definedName>
    <definedName name="_79BT_PRAHU">#REF!</definedName>
    <definedName name="_8" localSheetId="2">[36]TENAGA!#REF!</definedName>
    <definedName name="_8">[36]TENAGA!#REF!</definedName>
    <definedName name="_8_1_1_4" localSheetId="2">#REF!</definedName>
    <definedName name="_8_1_1_4">#REF!</definedName>
    <definedName name="_8_1_1_5" localSheetId="2">#REF!</definedName>
    <definedName name="_8_1_1_5">#REF!</definedName>
    <definedName name="_8_1_2_3" localSheetId="2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_6.1__1">[38]ANAL!$M$651</definedName>
    <definedName name="_8000_37">"$#REF!.$#REF!$#REF!"</definedName>
    <definedName name="_80REK_HG">#REF!</definedName>
    <definedName name="_818FA">#REF!</definedName>
    <definedName name="_818PK">#REF!</definedName>
    <definedName name="_81REK_JUHU">#REF!</definedName>
    <definedName name="_82REK_PRAHU">#REF!</definedName>
    <definedName name="_83REK_SUMBAI">#REF!</definedName>
    <definedName name="_84RMH_GURU">#REF!</definedName>
    <definedName name="_85SMP_BAS">#REF!</definedName>
    <definedName name="_86SMU_BAS">#REF!</definedName>
    <definedName name="_87WC_SMPBRB">#REF!</definedName>
    <definedName name="_9">[36]TENAGA!#REF!</definedName>
    <definedName name="_9_6.1__2">[37]ANAL!$M$706</definedName>
    <definedName name="_A">#N/A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bu2">[43]Bahan!#REF!</definedName>
    <definedName name="_abu3">[43]Bahan!#REF!</definedName>
    <definedName name="_add4">#N/A</definedName>
    <definedName name="_AHS2">#N/A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PP3">#N/A</definedName>
    <definedName name="_arr3" localSheetId="2">{"Book1","4.09 FLORA DAN FAUNA.xls","4.22 PERLENGKAPAN SEKOLAH.xls"}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"$#REF!.$#REF!$#REF!"</definedName>
    <definedName name="_B_37">"$#REF!.$#REF!$#REF!"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cv100">#REF!</definedName>
    <definedName name="_bcv125">#REF!</definedName>
    <definedName name="_bcv150">#REF!</definedName>
    <definedName name="_BPM2">'[44]H S D'!$E$28</definedName>
    <definedName name="_bpm57">'[44]H S D'!$E$26</definedName>
    <definedName name="_BSC100" localSheetId="2">#REF!</definedName>
    <definedName name="_BSC100">#REF!</definedName>
    <definedName name="_BSC150" localSheetId="2">#REF!</definedName>
    <definedName name="_BSC150">#REF!</definedName>
    <definedName name="_BSC60" localSheetId="2">#REF!</definedName>
    <definedName name="_BSC60">#REF!</definedName>
    <definedName name="_BSC65">'[45]SAT PL'!$K$204</definedName>
    <definedName name="_BSC80" localSheetId="2">#REF!</definedName>
    <definedName name="_BSC80">#REF!</definedName>
    <definedName name="_c" localSheetId="2">#REF!</definedName>
    <definedName name="_c">#REF!</definedName>
    <definedName name="_C_37">"$#REF!.$AP$21"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H1..H1___C__R_37">"$#REF!.$#REF!$#REF!"</definedName>
    <definedName name="_CH11..H11___C__37">"$#REF!.$#REF!$#REF!"</definedName>
    <definedName name="_CH13..H13___C__37">"$#REF!.$#REF!$#REF!"</definedName>
    <definedName name="_CH15..H15___C__37">"$#REF!.$#REF!$#REF!"</definedName>
    <definedName name="_CH17..H17___C__37">"$#REF!.$#REF!$#REF!"</definedName>
    <definedName name="_CH19..H19___C__37">"$#REF!.$#REF!$#REF!"</definedName>
    <definedName name="_CH21..H21___C__37">"$#REF!.$#REF!$#REF!"</definedName>
    <definedName name="_CH23..H23___C__37">"$#REF!.$#REF!$#REF!"</definedName>
    <definedName name="_CH25..H25___C__37">"$#REF!.$#REF!$#REF!"</definedName>
    <definedName name="_CH27..H27___C__37">"$#REF!.$#REF!$#REF!"</definedName>
    <definedName name="_CH29..H29___C__37">"$#REF!.$#REF!$#REF!"</definedName>
    <definedName name="_CH3..H3___C__R_37">"$#REF!.$#REF!$#REF!"</definedName>
    <definedName name="_CH31..H31___C__37">"$#REF!.$#REF!$#REF!"</definedName>
    <definedName name="_CH33..H33___C__37">"$#REF!.$#REF!$#REF!"</definedName>
    <definedName name="_CH35..H35___C__37">"$#REF!.$#REF!$#REF!"</definedName>
    <definedName name="_CH37..H37___C__37">"$#REF!.$#REF!$#REF!"</definedName>
    <definedName name="_CH39..H39___C__37">"$#REF!.$#REF!$#REF!"</definedName>
    <definedName name="_CH41..H41___C__37">"$#REF!.$#REF!$#REF!"</definedName>
    <definedName name="_CH43..H43___C__37">"$#REF!.$#REF!$#REF!"</definedName>
    <definedName name="_CH45..H45___C__37">"$#REF!.$#REF!$#REF!"</definedName>
    <definedName name="_CH5..H5___C__R_37">"$#REF!.$#REF!$#REF!"</definedName>
    <definedName name="_CH7..H7___C__R_37">"$#REF!.$#REF!$#REF!"</definedName>
    <definedName name="_CH9..H9___C__R_37">"$#REF!.$#REF!$#REF!"</definedName>
    <definedName name="_cod50">[16]SAP!#REF!</definedName>
    <definedName name="_cor123">[46]Analisa!$I$116</definedName>
    <definedName name="_cvd100" localSheetId="2">#REF!</definedName>
    <definedName name="_cvd100">#REF!</definedName>
    <definedName name="_cvd15" localSheetId="2">#REF!</definedName>
    <definedName name="_cvd15">#REF!</definedName>
    <definedName name="_cvd150" localSheetId="2">#REF!</definedName>
    <definedName name="_cvd150">#REF!</definedName>
    <definedName name="_cvd50">#REF!</definedName>
    <definedName name="_cvd65">#REF!</definedName>
    <definedName name="_D">"$#REF!.$#REF!$#REF!"</definedName>
    <definedName name="_D_37">"$#REF!.$#REF!$#REF!"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AF10">#REF!</definedName>
    <definedName name="_daf32">#REF!</definedName>
    <definedName name="_daf33">#REF!</definedName>
    <definedName name="_DEC42">#N/A</definedName>
    <definedName name="_der4" localSheetId="2">{"Book1","4.09 FLORA DAN FAUNA.xls","4.22 PERLENGKAPAN SEKOLAH.xls"}</definedName>
    <definedName name="_der4">{"Book1","4.09 FLORA DAN FAUNA.xls","4.22 PERLENGKAPAN SEKOLAH.xls"}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V1" localSheetId="2">#REF!</definedName>
    <definedName name="_DIV1">'[47]Kuantitas &amp; Harga'!#REF!</definedName>
    <definedName name="_DIV10" localSheetId="2">#REF!</definedName>
    <definedName name="_DIV10">'[47]Kuantitas &amp; Harga'!#REF!</definedName>
    <definedName name="_DIV11" localSheetId="2">#REF!</definedName>
    <definedName name="_DIV11">'[47]Kuantitas &amp; Harga'!#REF!</definedName>
    <definedName name="_DIV2" localSheetId="2">#REF!</definedName>
    <definedName name="_DIV2">'[47]Kuantitas &amp; Harga'!#REF!</definedName>
    <definedName name="_DIV3" localSheetId="2">#REF!</definedName>
    <definedName name="_DIV3">'[47]Kuantitas &amp; Harga'!#REF!</definedName>
    <definedName name="_DIV4" localSheetId="2">#REF!</definedName>
    <definedName name="_DIV4">'[47]Kuantitas &amp; Harga'!#REF!</definedName>
    <definedName name="_DIV5" localSheetId="2">#REF!</definedName>
    <definedName name="_DIV5">'[47]Kuantitas &amp; Harga'!#REF!</definedName>
    <definedName name="_DIV6" localSheetId="2">#REF!</definedName>
    <definedName name="_DIV6">'[47]Kuantitas &amp; Harga'!#REF!</definedName>
    <definedName name="_DIV7" localSheetId="2">#REF!</definedName>
    <definedName name="_DIV7">'[47]Kuantitas &amp; Harga'!#REF!</definedName>
    <definedName name="_DIV8" localSheetId="2">#REF!</definedName>
    <definedName name="_DIV8">'[47]Kuantitas &amp; Harga'!#REF!</definedName>
    <definedName name="_DIV9" localSheetId="2">#REF!</definedName>
    <definedName name="_DIV9">'[47]Kuantitas &amp; Harga'!#REF!</definedName>
    <definedName name="_doc5" localSheetId="2">{"Book1","4.09 FLORA DAN FAUNA.xls","4.22 PERLENGKAPAN SEKOLAH.xls"}</definedName>
    <definedName name="_doc5">{"Book1","4.09 FLORA DAN FAUNA.xls","4.22 PERLENGKAPAN SEKOLAH.xls"}</definedName>
    <definedName name="_DTR3">'[44]H S D'!$E$62</definedName>
    <definedName name="_E">"$#REF!.$AP$19"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F">"$#REF!.$#REF!$#REF!"</definedName>
    <definedName name="_F_23">"$#REF!.$#REF!$#REF!"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dd100">[16]SAP!#REF!</definedName>
    <definedName name="_Fill" localSheetId="8" hidden="1">#REF!</definedName>
    <definedName name="_Fill" localSheetId="7" hidden="1">#REF!</definedName>
    <definedName name="_Fill" localSheetId="2" hidden="1">#REF!</definedName>
    <definedName name="_Fill" hidden="1">#REF!</definedName>
    <definedName name="_xlnm._FilterDatabase" localSheetId="8" hidden="1">'[48]HRG BAHAN &amp; UPAH okk'!#REF!</definedName>
    <definedName name="_xlnm._FilterDatabase" localSheetId="7" hidden="1">'[48]HRG BAHAN &amp; UPAH okk'!#REF!</definedName>
    <definedName name="_xlnm._FilterDatabase" localSheetId="2" hidden="1">'[48]HRG BAHAN &amp; UPAH okk'!#REF!</definedName>
    <definedName name="_xlnm._FilterDatabase" hidden="1">#REF!</definedName>
    <definedName name="_fjd100" localSheetId="2">#REF!</definedName>
    <definedName name="_fjd100">#REF!</definedName>
    <definedName name="_fjd150" localSheetId="2">#REF!</definedName>
    <definedName name="_fjd150">#REF!</definedName>
    <definedName name="_fjd50" localSheetId="2">#REF!</definedName>
    <definedName name="_fjd50">#REF!</definedName>
    <definedName name="_fjd65">#REF!</definedName>
    <definedName name="_fmd15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[16]SAP!#REF!</definedName>
    <definedName name="_fxj2" localSheetId="2">#REF!</definedName>
    <definedName name="_fxj2">#REF!</definedName>
    <definedName name="_fxj3" localSheetId="2">#REF!</definedName>
    <definedName name="_fxj3">#REF!</definedName>
    <definedName name="_fxj4" localSheetId="2">#REF!</definedName>
    <definedName name="_fxj4">#REF!</definedName>
    <definedName name="_fxj5">#REF!</definedName>
    <definedName name="_fxj6">#REF!</definedName>
    <definedName name="_fxj8">#REF!</definedName>
    <definedName name="_G">"$#REF!.$AL$34"</definedName>
    <definedName name="_G_37">"$#REF!.$AL$34"</definedName>
    <definedName name="_gal4">'[8]analisa print'!$H$402</definedName>
    <definedName name="_gal6" localSheetId="2">#REF!</definedName>
    <definedName name="_gal6">#REF!</definedName>
    <definedName name="_gal8" localSheetId="2">#REF!</definedName>
    <definedName name="_gal8">#REF!</definedName>
    <definedName name="_GIP2" localSheetId="2">[49]HARSAT!#REF!</definedName>
    <definedName name="_GIP2">[49]HARSAT!#REF!</definedName>
    <definedName name="_GIP21" localSheetId="2">#REF!</definedName>
    <definedName name="_GIP21">#REF!</definedName>
    <definedName name="_GIP25">'[50]SAT PL'!$K$22</definedName>
    <definedName name="_GIP32">'[50]SAT PL'!$K$31</definedName>
    <definedName name="_gip4">[49]HARSAT!#REF!</definedName>
    <definedName name="_GIP40">'[28]SAT PL'!$K$40</definedName>
    <definedName name="_GIP60" localSheetId="2">#REF!</definedName>
    <definedName name="_GIP60">#REF!</definedName>
    <definedName name="_GIP75">'[51] SAT PL'!$K$70</definedName>
    <definedName name="_giv1">'[52]Up &amp; bhn'!#REF!</definedName>
    <definedName name="_grc1" localSheetId="2">#REF!</definedName>
    <definedName name="_grc1">#REF!</definedName>
    <definedName name="_GTV20">'[53]harga bahan M&amp;E'!$Q$884</definedName>
    <definedName name="_GTV25">'[53]harga bahan M&amp;E'!$Q$882</definedName>
    <definedName name="_GTV32">'[53]harga bahan M&amp;E'!$Q$880</definedName>
    <definedName name="_GTV40">'[53]harga bahan M&amp;E'!$Q$878</definedName>
    <definedName name="_GTV50">'[53]harga bahan M&amp;E'!$Q$876</definedName>
    <definedName name="_GTV65">'[53]harga bahan M&amp;E'!$Q$874</definedName>
    <definedName name="_GTV80">'[53]harga bahan M&amp;E'!$Q$870</definedName>
    <definedName name="_gvd100" localSheetId="2">#REF!</definedName>
    <definedName name="_gvd100">#REF!</definedName>
    <definedName name="_gvd15" localSheetId="2">#REF!</definedName>
    <definedName name="_gvd15">#REF!</definedName>
    <definedName name="_gvd150" localSheetId="2">#REF!</definedName>
    <definedName name="_gvd150">#REF!</definedName>
    <definedName name="_gvd20" localSheetId="2">[16]SAP!#REF!</definedName>
    <definedName name="_gvd20">[16]SAP!#REF!</definedName>
    <definedName name="_gvd25" localSheetId="2">#REF!</definedName>
    <definedName name="_gvd25">#REF!</definedName>
    <definedName name="_gvd32" localSheetId="2">[16]SAP!#REF!</definedName>
    <definedName name="_gvd32">[16]SAP!#REF!</definedName>
    <definedName name="_gvd40" localSheetId="2">[16]SAP!#REF!</definedName>
    <definedName name="_gvd40">[16]SAP!#REF!</definedName>
    <definedName name="_gvd50" localSheetId="2">#REF!</definedName>
    <definedName name="_gvd50">#REF!</definedName>
    <definedName name="_gvd65" localSheetId="2">#REF!</definedName>
    <definedName name="_gvd65">#REF!</definedName>
    <definedName name="_gvd80" localSheetId="2">[16]SAP!#REF!</definedName>
    <definedName name="_gvd80">[16]SAP!#REF!</definedName>
    <definedName name="_gyp9" localSheetId="2">'[52]Up &amp; bhn'!#REF!</definedName>
    <definedName name="_gyp9">'[52]Up &amp; bhn'!#REF!</definedName>
    <definedName name="_H">"$#REF!.$AI$34"</definedName>
    <definedName name="_H_37">"$#REF!.$AI$34"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I">#REF!</definedName>
    <definedName name="_I_37">"$#REF!.$AH$34"</definedName>
    <definedName name="_J">"$#REF!.$#REF!$#REF!"</definedName>
    <definedName name="_J_37">"$#REF!.$#REF!$#REF!"</definedName>
    <definedName name="_J2">#REF!</definedName>
    <definedName name="_j3">#REF!</definedName>
    <definedName name="_j4">#REF!</definedName>
    <definedName name="_JDL2" hidden="1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"$#REF!.$#REF!$#REF!"</definedName>
    <definedName name="_K_37">"$#REF!.$#REF!$#REF!"</definedName>
    <definedName name="_K1">#REF!</definedName>
    <definedName name="_K2">#REF!</definedName>
    <definedName name="_k250">[54]NP!#REF!</definedName>
    <definedName name="_K3" localSheetId="2">#REF!</definedName>
    <definedName name="_K3">#REF!</definedName>
    <definedName name="_K4" localSheetId="2">#REF!</definedName>
    <definedName name="_K4">#REF!</definedName>
    <definedName name="_ker1020" localSheetId="2">#REF!</definedName>
    <definedName name="_ker1020">#REF!</definedName>
    <definedName name="_ker2020">#REF!</definedName>
    <definedName name="_ker2025">#REF!</definedName>
    <definedName name="_ker3030">#REF!</definedName>
    <definedName name="_ker40">'[5]HB '!#REF!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ko2" localSheetId="2">#REF!</definedName>
    <definedName name="_ko2">#REF!</definedName>
    <definedName name="_kof1">[20]Analisa!$AB$17</definedName>
    <definedName name="_kpk125">[55]REKAPMC!#REF!</definedName>
    <definedName name="_kpk225">[55]REKAPMC!#REF!</definedName>
    <definedName name="_kr15">[16]SAP!#REF!</definedName>
    <definedName name="_ky1" localSheetId="2">#REF!</definedName>
    <definedName name="_ky1">#REF!</definedName>
    <definedName name="_ky2" localSheetId="2">#REF!</definedName>
    <definedName name="_ky2">#REF!</definedName>
    <definedName name="_L">"$#REF!.$AP$27"</definedName>
    <definedName name="_L_37">"$#REF!.$AP$27"</definedName>
    <definedName name="_LBR1">#REF!</definedName>
    <definedName name="_LBR2">#REF!</definedName>
    <definedName name="_LBR3">#REF!</definedName>
    <definedName name="_LBR4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'[56]Basic Price'!#REF!</definedName>
    <definedName name="_M">"$#REF!.$K$1"</definedName>
    <definedName name="_M_23">"$#REF!.$K$1"</definedName>
    <definedName name="_mas1" localSheetId="2">{"Book1","4.09 FLORA DAN FAUNA.xls","4.22 PERLENGKAPAN SEKOLAH.xls"}</definedName>
    <definedName name="_mas1">{"Book1","4.09 FLORA DAN FAUNA.xls","4.22 PERLENGKAPAN SEKOLAH.xls"}</definedName>
    <definedName name="_mas12" localSheetId="2">{"Book1","4.09 FLORA DAN FAUNA.xls","4.22 PERLENGKAPAN SEKOLAH.xls"}</definedName>
    <definedName name="_mas12">{"Book1","4.09 FLORA DAN FAUNA.xls","4.22 PERLENGKAPAN SEKOLAH.xls"}</definedName>
    <definedName name="_mas2" localSheetId="2">{"Book1","4.09 FLORA DAN FAUNA.xls","4.22 PERLENGKAPAN SEKOLAH.xls"}</definedName>
    <definedName name="_mas2">{"Book1","4.09 FLORA DAN FAUNA.xls","4.22 PERLENGKAPAN SEKOLAH.xls"}</definedName>
    <definedName name="_mas4" localSheetId="2">{"Book1","4.09 FLORA DAN FAUNA.xls","4.22 PERLENGKAPAN SEKOLAH.xls"}</definedName>
    <definedName name="_mas4">{"Book1","4.09 FLORA DAN FAUNA.xls","4.22 PERLENGKAPAN SEKOLAH.xls"}</definedName>
    <definedName name="_mas5" localSheetId="2">{"Book1","4.09 FLORA DAN FAUNA.xls","4.22 PERLENGKAPAN SEKOLAH.xls"}</definedName>
    <definedName name="_mas5">{"Book1","4.09 FLORA DAN FAUNA.xls","4.22 PERLENGKAPAN SEKOLAH.xls"}</definedName>
    <definedName name="_mas6" localSheetId="2">{"Book1","4.09 FLORA DAN FAUNA.xls","4.22 PERLENGKAPAN SEKOLAH.xls"}</definedName>
    <definedName name="_mas6">{"Book1","4.09 FLORA DAN FAUNA.xls","4.22 PERLENGKAPAN SEKOLAH.xls"}</definedName>
    <definedName name="_mas7" localSheetId="2">{"Book1","4.09 FLORA DAN FAUNA.xls","4.22 PERLENGKAPAN SEKOLAH.xls"}</definedName>
    <definedName name="_mas7">{"Book1","4.09 FLORA DAN FAUNA.xls","4.22 PERLENGKAPAN SEKOLAH.xls"}</definedName>
    <definedName name="_mas8" localSheetId="2">{"Book1","4.09 FLORA DAN FAUNA.xls","4.22 PERLENGKAPAN SEKOLAH.xls"}</definedName>
    <definedName name="_mas8">{"Book1","4.09 FLORA DAN FAUNA.xls","4.22 PERLENGKAPAN SEKOLAH.xls"}</definedName>
    <definedName name="_mas9" localSheetId="2">{"Book1","4.09 FLORA DAN FAUNA.xls","4.22 PERLENGKAPAN SEKOLAH.xls"}</definedName>
    <definedName name="_mas9">{"Book1","4.09 FLORA DAN FAUNA.xls","4.22 PERLENGKAPAN SEKOLAH.xls"}</definedName>
    <definedName name="_mat10">[57]SB!$I$7</definedName>
    <definedName name="_mat11">[57]SB!$I$8</definedName>
    <definedName name="_mat110">[57]SB!$I$36</definedName>
    <definedName name="_mat12">[57]SB!$I$9</definedName>
    <definedName name="_mat13">[57]SB!$I$10</definedName>
    <definedName name="_mat14">[57]SB!$I$11</definedName>
    <definedName name="_mat161">[57]SB!$I$37</definedName>
    <definedName name="_mat162">[57]SB!$I$38</definedName>
    <definedName name="_mat163">[57]SB!$I$39</definedName>
    <definedName name="_mat164">[57]SB!$I$40</definedName>
    <definedName name="_mat165">[57]SB!$I$41</definedName>
    <definedName name="_mat166">[57]SB!$I$42</definedName>
    <definedName name="_mat167">[57]SB!$I$43</definedName>
    <definedName name="_mat168">[57]SB!$I$44</definedName>
    <definedName name="_mat170">[57]SB!$I$45</definedName>
    <definedName name="_mat180">[57]SB!$I$47</definedName>
    <definedName name="_mat181">[57]SB!$I$48</definedName>
    <definedName name="_mat182">[57]SB!$I$49</definedName>
    <definedName name="_mat183">[57]SB!$I$50</definedName>
    <definedName name="_mat184">[57]SB!$I$51</definedName>
    <definedName name="_mat185">[57]SB!$I$52</definedName>
    <definedName name="_mat20">[57]SB!$I$12</definedName>
    <definedName name="_mat21">[57]SB!$I$13</definedName>
    <definedName name="_mat22">[57]SB!$I$14</definedName>
    <definedName name="_mat23">[57]SB!$I$15</definedName>
    <definedName name="_mat24">[57]SB!$I$16</definedName>
    <definedName name="_mat25">[57]SB!$I$17</definedName>
    <definedName name="_mat26">[57]SB!$I$18</definedName>
    <definedName name="_mat31">[57]SB!$I$19</definedName>
    <definedName name="_mat32">[57]SB!$I$20</definedName>
    <definedName name="_mat33">[57]SB!$I$21</definedName>
    <definedName name="_mat40">[58]SB!#REF!</definedName>
    <definedName name="_mat41">[57]SB!$I$24</definedName>
    <definedName name="_mat42">[57]SB!$I$25</definedName>
    <definedName name="_mat50">[57]SB!$I$26</definedName>
    <definedName name="_mat60">[57]SB!$I$27</definedName>
    <definedName name="_mat61">[57]SB!$I$28</definedName>
    <definedName name="_mat62">[57]SB!$I$29</definedName>
    <definedName name="_mat64">[57]SB!$I$30</definedName>
    <definedName name="_mat65">[57]SB!$I$31</definedName>
    <definedName name="_mat80">[57]SB!$I$32</definedName>
    <definedName name="_mat81">[57]SB!$I$33</definedName>
    <definedName name="_mat82">[57]SB!$I$34</definedName>
    <definedName name="_mat90">[57]SB!$I$35</definedName>
    <definedName name="_mc6">'[59]Rkp Progres'!$B$28:$O$81</definedName>
    <definedName name="_md1">[60]HSD!$E$10</definedName>
    <definedName name="_MDE01" localSheetId="2">#REF!</definedName>
    <definedName name="_MDE01">#REF!</definedName>
    <definedName name="_MDE02" localSheetId="2">#REF!</definedName>
    <definedName name="_MDE02">#REF!</definedName>
    <definedName name="_MDE03" localSheetId="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 localSheetId="2">{"Book1","4.09 FLORA DAN FAUNA.xls","4.22 PERLENGKAPAN SEKOLAH.xls"}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 localSheetId="2">{"Book1","4.09 FLORA DAN FAUNA.xls","4.22 PERLENGKAPAN SEKOLAH.xls"}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 localSheetId="2">{"Book1","4.09 FLORA DAN FAUNA.xls","4.22 PERLENGKAPAN SEKOLAH.xls"}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 localSheetId="2">{"Book1","4.09 FLORA DAN FAUNA.xls","4.22 PERLENGKAPAN SEKOLAH.xls"}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 localSheetId="2">{"Book1","4.09 FLORA DAN FAUNA.xls","4.22 PERLENGKAPAN SEKOLAH.xls"}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 localSheetId="2">{"Book1","4.09 FLORA DAN FAUNA.xls","4.22 PERLENGKAPAN SEKOLAH.xls"}</definedName>
    <definedName name="_me9">{"Book1","4.09 FLORA DAN FAUNA.xls","4.22 PERLENGKAPAN SEKOLAH.xls"}</definedName>
    <definedName name="_mek1" localSheetId="2">{"Book1","4.09 FLORA DAN FAUNA.xls","4.22 PERLENGKAPAN SEKOLAH.xls"}</definedName>
    <definedName name="_mek1">{"Book1","4.09 FLORA DAN FAUNA.xls","4.22 PERLENGKAPAN SEKOLAH.xls"}</definedName>
    <definedName name="_mek2" localSheetId="2">{"Book1","4.09 FLORA DAN FAUNA.xls","4.22 PERLENGKAPAN SEKOLAH.xls"}</definedName>
    <definedName name="_mek2">{"Book1","4.09 FLORA DAN FAUNA.xls","4.22 PERLENGKAPAN SEKOLAH.xls"}</definedName>
    <definedName name="_mek3" localSheetId="2">{"Book1","4.09 FLORA DAN FAUNA.xls","4.22 PERLENGKAPAN SEKOLAH.xls"}</definedName>
    <definedName name="_mek3">{"Book1","4.09 FLORA DAN FAUNA.xls","4.22 PERLENGKAPAN SEKOLAH.xls"}</definedName>
    <definedName name="_mek5" localSheetId="2">{"Book1","4.09 FLORA DAN FAUNA.xls","4.22 PERLENGKAPAN SEKOLAH.xls"}</definedName>
    <definedName name="_mek5">{"Book1","4.09 FLORA DAN FAUNA.xls","4.22 PERLENGKAPAN SEKOLAH.xls"}</definedName>
    <definedName name="_mek87" localSheetId="2">{"Book1","4.09 FLORA DAN FAUNA.xls","4.22 PERLENGKAPAN SEKOLAH.xls"}</definedName>
    <definedName name="_mek87">{"Book1","4.09 FLORA DAN FAUNA.xls","4.22 PERLENGKAPAN SEKOLAH.xls"}</definedName>
    <definedName name="_mek9" localSheetId="2">{"Book1","4.09 FLORA DAN FAUNA.xls","4.22 PERLENGKAPAN SEKOLAH.xls"}</definedName>
    <definedName name="_mek9">{"Book1","4.09 FLORA DAN FAUNA.xls","4.22 PERLENGKAPAN SEKOLAH.xls"}</definedName>
    <definedName name="_meq12" localSheetId="2">{"Book1","4.09 FLORA DAN FAUNA.xls","4.22 PERLENGKAPAN SEKOLAH.xls"}</definedName>
    <definedName name="_meq12">{"Book1","4.09 FLORA DAN FAUNA.xls","4.22 PERLENGKAPAN SEKOLAH.xls"}</definedName>
    <definedName name="_MMM01">'[56]Basic Price'!#REF!</definedName>
    <definedName name="_MMM02" localSheetId="2">#REF!</definedName>
    <definedName name="_MMM02">#REF!</definedName>
    <definedName name="_MMM03">'[56]Basic Price'!#REF!</definedName>
    <definedName name="_MMM04">'[56]Basic Price'!#REF!</definedName>
    <definedName name="_MMM05" localSheetId="2">#REF!</definedName>
    <definedName name="_MMM05">#REF!</definedName>
    <definedName name="_MMM06">'[56]Basic Price'!#REF!</definedName>
    <definedName name="_MMM07">'[56]Basic Price'!#REF!</definedName>
    <definedName name="_MMM08" localSheetId="2">#REF!</definedName>
    <definedName name="_MMM08">#REF!</definedName>
    <definedName name="_MMM09" localSheetId="2">#REF!</definedName>
    <definedName name="_MMM09">#REF!</definedName>
    <definedName name="_MMM10" localSheetId="2">'[56]Basic Price'!#REF!</definedName>
    <definedName name="_MMM10">'[56]Basic Price'!#REF!</definedName>
    <definedName name="_MMM11" localSheetId="2">#REF!</definedName>
    <definedName name="_MMM11">#REF!</definedName>
    <definedName name="_MMM12" localSheetId="2">#REF!</definedName>
    <definedName name="_MMM12">#REF!</definedName>
    <definedName name="_MMM13" localSheetId="2">'[56]Basic Price'!#REF!</definedName>
    <definedName name="_MMM13">'[56]Basic Price'!#REF!</definedName>
    <definedName name="_MMM14" localSheetId="2">#REF!</definedName>
    <definedName name="_MMM14">#REF!</definedName>
    <definedName name="_MMM15" localSheetId="2">#REF!</definedName>
    <definedName name="_MMM15">#REF!</definedName>
    <definedName name="_MMM16" localSheetId="2">'[56]Basic Price'!#REF!</definedName>
    <definedName name="_MMM16">'[56]Basic Price'!#REF!</definedName>
    <definedName name="_MMM17" localSheetId="2">'[56]Basic Price'!#REF!</definedName>
    <definedName name="_MMM17">'[56]Basic Price'!#REF!</definedName>
    <definedName name="_MMM18" localSheetId="2">'[56]Basic Price'!#REF!</definedName>
    <definedName name="_MMM18">'[56]Basic Price'!#REF!</definedName>
    <definedName name="_MMM19" localSheetId="2">#REF!</definedName>
    <definedName name="_MMM19">#REF!</definedName>
    <definedName name="_MMM20" localSheetId="2">#REF!</definedName>
    <definedName name="_MMM20">#REF!</definedName>
    <definedName name="_MMM21" localSheetId="2">#REF!</definedName>
    <definedName name="_MMM21">#REF!</definedName>
    <definedName name="_MMM22">#REF!</definedName>
    <definedName name="_MMM23">'[56]Basic Price'!#REF!</definedName>
    <definedName name="_MMM24" localSheetId="2">#REF!</definedName>
    <definedName name="_MMM24">#REF!</definedName>
    <definedName name="_MMM25">'[56]Basic Price'!#REF!</definedName>
    <definedName name="_MMM26">'[56]Basic Price'!#REF!</definedName>
    <definedName name="_MMM27">'[56]Basic Price'!#REF!</definedName>
    <definedName name="_MMM28">'[56]Basic Price'!#REF!</definedName>
    <definedName name="_MMM29">'[56]Basic Price'!#REF!</definedName>
    <definedName name="_MMM30">'[56]Basic Price'!#REF!</definedName>
    <definedName name="_MMM31">'[56]Basic Price'!#REF!</definedName>
    <definedName name="_MMM32" localSheetId="2">#REF!</definedName>
    <definedName name="_MMM32">#REF!</definedName>
    <definedName name="_MMM33" localSheetId="2">#REF!</definedName>
    <definedName name="_MMM33">#REF!</definedName>
    <definedName name="_MMM34" localSheetId="2">'[56]Basic Price'!#REF!</definedName>
    <definedName name="_MMM34">'[56]Basic Price'!#REF!</definedName>
    <definedName name="_MMM35" localSheetId="2">'[56]Basic Price'!#REF!</definedName>
    <definedName name="_MMM35">'[56]Basic Price'!#REF!</definedName>
    <definedName name="_MMM36">'[56]Basic Price'!#REF!</definedName>
    <definedName name="_MMM37">'[56]Basic Price'!#REF!</definedName>
    <definedName name="_MMM38">'[56]Basic Price'!#REF!</definedName>
    <definedName name="_MMM39" localSheetId="2">#REF!</definedName>
    <definedName name="_MMM39">#REF!</definedName>
    <definedName name="_MMM40">'[56]Basic Price'!#REF!</definedName>
    <definedName name="_MMM41">'[56]Basic Price'!#REF!</definedName>
    <definedName name="_MMM411">'[56]Basic Price'!#REF!</definedName>
    <definedName name="_MMM42">'[56]Basic Price'!#REF!</definedName>
    <definedName name="_MMM43">'[56]Basic Price'!#REF!</definedName>
    <definedName name="_MMM44" localSheetId="2">#REF!</definedName>
    <definedName name="_MMM44">#REF!</definedName>
    <definedName name="_MMM45">'[56]Basic Price'!#REF!</definedName>
    <definedName name="_MMM46">'[56]Basic Price'!#REF!</definedName>
    <definedName name="_MMM47">'[56]Basic Price'!#REF!</definedName>
    <definedName name="_MMM48" localSheetId="2">#REF!</definedName>
    <definedName name="_MMM48">#REF!</definedName>
    <definedName name="_MMM49">'[56]Basic Price'!#REF!</definedName>
    <definedName name="_MMM50">'[56]Basic Price'!#REF!</definedName>
    <definedName name="_MMM51">'[56]Basic Price'!#REF!</definedName>
    <definedName name="_MMM52" localSheetId="2">#REF!</definedName>
    <definedName name="_MMM52">#REF!</definedName>
    <definedName name="_MMM53">'[56]Basic Price'!#REF!</definedName>
    <definedName name="_MMM54">'[56]Basic Price'!#REF!</definedName>
    <definedName name="_N">"$#REF!.$AP$23"</definedName>
    <definedName name="_N_37">"$#REF!.$AP$23"</definedName>
    <definedName name="_new5">#N/A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'[61]Harga '!$L$142</definedName>
    <definedName name="_nyy4120" localSheetId="2">#REF!</definedName>
    <definedName name="_nyy4120">#REF!</definedName>
    <definedName name="_nyy4150" localSheetId="2">#REF!</definedName>
    <definedName name="_nyy4150">#REF!</definedName>
    <definedName name="_nyy416">'[61]Harga '!$L$143</definedName>
    <definedName name="_nyy4185" localSheetId="2">#REF!</definedName>
    <definedName name="_nyy4185">#REF!</definedName>
    <definedName name="_nyy4240" localSheetId="2">#REF!</definedName>
    <definedName name="_nyy4240">#REF!</definedName>
    <definedName name="_nyy425" localSheetId="2">#REF!</definedName>
    <definedName name="_nyy425">#REF!</definedName>
    <definedName name="_nyy4300">'[61]Harga '!$L$153</definedName>
    <definedName name="_nyy435" localSheetId="2">#REF!</definedName>
    <definedName name="_nyy435">#REF!</definedName>
    <definedName name="_nyy44">'[61]Harga '!$L$140</definedName>
    <definedName name="_nyy450">'[61]Harga '!$L$146</definedName>
    <definedName name="_nyy46">'[61]Harga '!$L$141</definedName>
    <definedName name="_nyy470">'[61]Harga '!$L$147</definedName>
    <definedName name="_nyy495">'[61]Harga '!$L$148</definedName>
    <definedName name="_O">"$#REF!.$AP$29"</definedName>
    <definedName name="_O_37">"$#REF!.$AP$29"</definedName>
    <definedName name="_Order1" hidden="1">255</definedName>
    <definedName name="_Order2" hidden="1">0</definedName>
    <definedName name="_P">"$#REF!.$AJ$34"</definedName>
    <definedName name="_P_37">"$#REF!.$AJ$34"</definedName>
    <definedName name="_p1">#REF!</definedName>
    <definedName name="_P14">[34]ANALISA!#REF!</definedName>
    <definedName name="_P2" localSheetId="2">#REF!</definedName>
    <definedName name="_P2">#REF!</definedName>
    <definedName name="_P3" localSheetId="2">#REF!</definedName>
    <definedName name="_P3">#REF!</definedName>
    <definedName name="_p4" localSheetId="2">#REF!</definedName>
    <definedName name="_p4">#REF!</definedName>
    <definedName name="_PA6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s15">#REF!</definedName>
    <definedName name="_pav8">'[52]Up &amp; bhn'!#REF!</definedName>
    <definedName name="_pb1">[62]anal!#REF!</definedName>
    <definedName name="_pbs100" localSheetId="2">#REF!</definedName>
    <definedName name="_pbs100">#REF!</definedName>
    <definedName name="_pbs15" localSheetId="2">#REF!</definedName>
    <definedName name="_pbs15">#REF!</definedName>
    <definedName name="_pbs150" localSheetId="2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40">[63]har.sat.B!$H$12</definedName>
    <definedName name="_pc50" localSheetId="2">#REF!</definedName>
    <definedName name="_pc50">#REF!</definedName>
    <definedName name="_pc80" localSheetId="2">#REF!</definedName>
    <definedName name="_pc80">#REF!</definedName>
    <definedName name="_pcf80" localSheetId="2">#REF!</definedName>
    <definedName name="_pcf80">#REF!</definedName>
    <definedName name="_PCI25" localSheetId="2">[64]ANALISA!#REF!</definedName>
    <definedName name="_PCI25">[64]ANALISA!#REF!</definedName>
    <definedName name="_PCI26" localSheetId="2">[64]ANALISA!#REF!</definedName>
    <definedName name="_PCI26">[64]ANALISA!#REF!</definedName>
    <definedName name="_PDD4" localSheetId="2">[64]ANALISA!#REF!</definedName>
    <definedName name="_PDD4">[64]ANALISA!#REF!</definedName>
    <definedName name="_pek101">[57]SB!$I$87</definedName>
    <definedName name="_pek103">[57]SB!$I$88</definedName>
    <definedName name="_pek106">[57]SB!$I$89</definedName>
    <definedName name="_pek61">[57]SB!$I$76</definedName>
    <definedName name="_pek71">[57]SB!$I$77</definedName>
    <definedName name="_pek72">[57]SB!$I$78</definedName>
    <definedName name="_pek73">[57]SB!$I$79</definedName>
    <definedName name="_pek79">[57]SB!$I$80</definedName>
    <definedName name="_pek81">[57]SB!$I$81</definedName>
    <definedName name="_pek82">[57]SB!$I$82</definedName>
    <definedName name="_pek83">[57]SB!$I$83</definedName>
    <definedName name="_pek91">[57]SB!$I$84</definedName>
    <definedName name="_pek92">[57]SB!$I$85</definedName>
    <definedName name="_pek99">[57]SB!$I$86</definedName>
    <definedName name="_ph100" localSheetId="2">#REF!</definedName>
    <definedName name="_ph100">#REF!</definedName>
    <definedName name="_ph150" localSheetId="2">#REF!</definedName>
    <definedName name="_ph150">#REF!</definedName>
    <definedName name="_phf100" localSheetId="2">#REF!</definedName>
    <definedName name="_phf100">#REF!</definedName>
    <definedName name="_phf150">#REF!</definedName>
    <definedName name="_pj1">#REF!</definedName>
    <definedName name="_pj2">#REF!</definedName>
    <definedName name="_pk1">[60]HSD!$E$8</definedName>
    <definedName name="_PO1" localSheetId="2">#REF!</definedName>
    <definedName name="_PO1">#REF!</definedName>
    <definedName name="_PO2" localSheetId="2">#REF!</definedName>
    <definedName name="_PO2">#REF!</definedName>
    <definedName name="_PO3" localSheetId="2">#REF!</definedName>
    <definedName name="_PO3">#REF!</definedName>
    <definedName name="_PO4">#REF!</definedName>
    <definedName name="_pp1">#REF!</definedName>
    <definedName name="_pp15">#REF!</definedName>
    <definedName name="_pp323">#REF!</definedName>
    <definedName name="_PPR15">'[50]SAT PL'!$K$422</definedName>
    <definedName name="_PPR20">'[50]SAT PL'!$K$435</definedName>
    <definedName name="_PPR25">'[50]SAT PL'!$K$448</definedName>
    <definedName name="_PPR32">'[50]SAT PL'!$K$461</definedName>
    <definedName name="_pv100" localSheetId="2">#REF!</definedName>
    <definedName name="_pv100">#REF!</definedName>
    <definedName name="_pv40" localSheetId="2">#REF!</definedName>
    <definedName name="_pv40">#REF!</definedName>
    <definedName name="_pv50" localSheetId="2">#REF!</definedName>
    <definedName name="_pv50">#REF!</definedName>
    <definedName name="_pv80">#REF!</definedName>
    <definedName name="_pvc1">[65]har.sat.S!$I$74</definedName>
    <definedName name="_pvc100">[16]SAP!#REF!</definedName>
    <definedName name="_pvc12" localSheetId="2">#REF!</definedName>
    <definedName name="_pvc12">#REF!</definedName>
    <definedName name="_PVC120" localSheetId="2">#REF!</definedName>
    <definedName name="_PVC120">#REF!</definedName>
    <definedName name="_PVC15">'[15] SAT PL'!$K$71</definedName>
    <definedName name="_pvc150">[16]SAP!#REF!</definedName>
    <definedName name="_pvc20">[16]SAP!#REF!</definedName>
    <definedName name="_pvc200">[16]SAP!#REF!</definedName>
    <definedName name="_pvc25">[16]SAP!#REF!</definedName>
    <definedName name="_pvc3" localSheetId="2">#REF!</definedName>
    <definedName name="_pvc3">#REF!</definedName>
    <definedName name="_pvc300" localSheetId="2">#REF!</definedName>
    <definedName name="_pvc300">#REF!</definedName>
    <definedName name="_pvc32" localSheetId="2">[16]SAP!#REF!</definedName>
    <definedName name="_pvc32">[16]SAP!#REF!</definedName>
    <definedName name="_pvc34" localSheetId="2">#REF!</definedName>
    <definedName name="_pvc34">#REF!</definedName>
    <definedName name="_pvc4" localSheetId="2">#REF!</definedName>
    <definedName name="_pvc4">#REF!</definedName>
    <definedName name="_pvc40" localSheetId="2">[16]SAP!#REF!</definedName>
    <definedName name="_pvc40">[16]SAP!#REF!</definedName>
    <definedName name="_pvc44" localSheetId="2">#REF!</definedName>
    <definedName name="_pvc44">#REF!</definedName>
    <definedName name="_pvc5" localSheetId="2">#REF!</definedName>
    <definedName name="_pvc5">#REF!</definedName>
    <definedName name="_pvc50" localSheetId="2">[16]SAP!#REF!</definedName>
    <definedName name="_pvc50">[16]SAP!#REF!</definedName>
    <definedName name="_pvc6" localSheetId="2">#REF!</definedName>
    <definedName name="_pvc6">#REF!</definedName>
    <definedName name="_pvc65" localSheetId="2">[16]SAP!#REF!</definedName>
    <definedName name="_pvc65">[16]SAP!#REF!</definedName>
    <definedName name="_PVC75">'[15] SAT PL'!$K$134</definedName>
    <definedName name="_pvc8">'[8]analisa print'!$H$384</definedName>
    <definedName name="_pvc80">[16]SAP!#REF!</definedName>
    <definedName name="_pvf100" localSheetId="2">#REF!</definedName>
    <definedName name="_pvf100">#REF!</definedName>
    <definedName name="_pvf80" localSheetId="2">#REF!</definedName>
    <definedName name="_pvf80">#REF!</definedName>
    <definedName name="_Q" localSheetId="2">#REF!</definedName>
    <definedName name="_Q">#REF!</definedName>
    <definedName name="_Q_15">#REF!</definedName>
    <definedName name="_Q_2">#REF!</definedName>
    <definedName name="_Q_23">"$#REF!.$#REF!#REF!"</definedName>
    <definedName name="_Q_3">#REF!</definedName>
    <definedName name="_Q_4">#REF!</definedName>
    <definedName name="_Q_5">#REF!</definedName>
    <definedName name="_qmd15">[16]SAP!#REF!</definedName>
    <definedName name="_qmd20">[16]SAP!#REF!</definedName>
    <definedName name="_R">"$#REF!.$AE$34"</definedName>
    <definedName name="_R_37">"$#REF!.$AE$34"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'[6]RAB 2'!$B$1:$H$172</definedName>
    <definedName name="_rdd100">[16]SAP!#REF!</definedName>
    <definedName name="_rdd150">[16]SAP!#REF!</definedName>
    <definedName name="_Regression_Int" hidden="1">1</definedName>
    <definedName name="_rek2">'[66]8LT 12'!#REF!</definedName>
    <definedName name="_RM2">[10]par!#REF!</definedName>
    <definedName name="_S" localSheetId="2">#REF!</definedName>
    <definedName name="_S">#REF!</definedName>
    <definedName name="_S_15" localSheetId="2">#REF!</definedName>
    <definedName name="_S_15">#REF!</definedName>
    <definedName name="_S_2" localSheetId="2">#REF!</definedName>
    <definedName name="_S_2">#REF!</definedName>
    <definedName name="_S_23">"$#REF!.$Q$85"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fv150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l15">[43]Analisa!#REF!</definedName>
    <definedName name="_Sort" localSheetId="2" hidden="1">#REF!</definedName>
    <definedName name="_Sort" hidden="1">#REF!</definedName>
    <definedName name="_SPR70">'[44]H S D'!$E$56</definedName>
    <definedName name="_ss3" localSheetId="2">#REF!</definedName>
    <definedName name="_ss3">#REF!</definedName>
    <definedName name="_sss2" localSheetId="2">#REF!</definedName>
    <definedName name="_sss2">#REF!</definedName>
    <definedName name="_std100" localSheetId="2">#REF!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T">"$#REF!.$AP$25"</definedName>
    <definedName name="_T_37">"$#REF!.$AP$25"</definedName>
    <definedName name="_TBL1">#REF!</definedName>
    <definedName name="_TBL2">#REF!</definedName>
    <definedName name="_tbt1">#REF!</definedName>
    <definedName name="_tbt2">#REF!</definedName>
    <definedName name="_TDR8">'[44]H S D'!$E$57</definedName>
    <definedName name="_tee4" localSheetId="2">#REF!</definedName>
    <definedName name="_tee4">#REF!</definedName>
    <definedName name="_tee6" localSheetId="2">#REF!</definedName>
    <definedName name="_tee6">#REF!</definedName>
    <definedName name="_tgl1">[22]RINCIAN!$J$15</definedName>
    <definedName name="_TK1">'[67]hrg sat1'!$L$8</definedName>
    <definedName name="_TK10">'[67]hrg sat1'!$L$17</definedName>
    <definedName name="_TK11">'[67]hrg sat1'!$L$18</definedName>
    <definedName name="_TK12">'[67]hrg sat1'!$L$19</definedName>
    <definedName name="_TK13">'[67]hrg sat1'!$L$20</definedName>
    <definedName name="_TK14">'[67]hrg sat1'!$L$21</definedName>
    <definedName name="_TK15">'[67]hrg sat1'!$L$22</definedName>
    <definedName name="_TK16">'[67]hrg sat1'!$L$23</definedName>
    <definedName name="_TK17">'[67]hrg sat1'!$L$24</definedName>
    <definedName name="_TK18">'[67]hrg sat1'!$L$25</definedName>
    <definedName name="_TK2">'[67]hrg sat1'!$L$9</definedName>
    <definedName name="_TK3">'[67]hrg sat1'!$L$10</definedName>
    <definedName name="_TK4">'[67]hrg sat1'!$L$11</definedName>
    <definedName name="_TK5">'[67]hrg sat1'!$L$12</definedName>
    <definedName name="_TK6">'[67]hrg sat1'!$L$13</definedName>
    <definedName name="_TK7">'[67]hrg sat1'!$L$14</definedName>
    <definedName name="_TK8">'[67]hrg sat1'!$L$15</definedName>
    <definedName name="_TK9">'[67]hrg sat1'!$L$16</definedName>
    <definedName name="_tl1" localSheetId="2">#REF!</definedName>
    <definedName name="_tl1">#REF!</definedName>
    <definedName name="_Tl2" localSheetId="2">#REF!</definedName>
    <definedName name="_Tl2">#REF!</definedName>
    <definedName name="_tsI3">#N/A</definedName>
    <definedName name="_tsv25" localSheetId="2">#REF!</definedName>
    <definedName name="_tsv25">#REF!</definedName>
    <definedName name="_U">"$#REF!.$AP$31"</definedName>
    <definedName name="_U_37">"$#REF!.$AP$31"</definedName>
    <definedName name="_up05">#N/A</definedName>
    <definedName name="_UP15">#N/A</definedName>
    <definedName name="_UP2">[64]ANALISA!#REF!</definedName>
    <definedName name="_UP20">#N/A</definedName>
    <definedName name="_V">"$#REF!.$#REF!$#REF!"</definedName>
    <definedName name="_V_37">"$#REF!.$#REF!$#REF!"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23">"$#REF!.$#REF!#REF!"</definedName>
    <definedName name="_W_3">#REF!</definedName>
    <definedName name="_W_4">#REF!</definedName>
    <definedName name="_W_5">#REF!</definedName>
    <definedName name="_WQ">[2]BAG_2!#REF!</definedName>
    <definedName name="_WQ_15">[68]BAG_2!#REF!</definedName>
    <definedName name="_WQ_2">[69]BAG_2!#REF!</definedName>
    <definedName name="_WQ_23">"'file:////Boyo di sini/chitos/SMG/proyek/9903/bq/bq-ars/BQ-PS&amp;A.xls'#$BAG_2.$#REF!#REF!"</definedName>
    <definedName name="_WQ_3">[70]BAG_2!#REF!</definedName>
    <definedName name="_WQ_4">[70]BAG_2!#REF!</definedName>
    <definedName name="_WQ_5">[70]BAG_2!#REF!</definedName>
    <definedName name="_x">"$#REF!.$#REF!$#REF!"</definedName>
    <definedName name="_x_23">"$#REF!.$J$141"</definedName>
    <definedName name="_Y">"$#REF!.$AK$34"</definedName>
    <definedName name="_Y_37">"$#REF!.$AK$34"</definedName>
    <definedName name="_Z">"$#REF!.$AP$34"</definedName>
    <definedName name="_Z_37">"$#REF!.$AP$34"</definedName>
    <definedName name="a">#REF!</definedName>
    <definedName name="A.">#REF!</definedName>
    <definedName name="A.1">'[71]112-885'!$A$5921:$M$6000</definedName>
    <definedName name="a.10" localSheetId="2">#REF!</definedName>
    <definedName name="a.10">#REF!</definedName>
    <definedName name="a.11" localSheetId="2">#REF!</definedName>
    <definedName name="a.11">#REF!</definedName>
    <definedName name="a.12" localSheetId="2">#REF!</definedName>
    <definedName name="a.12">#REF!</definedName>
    <definedName name="a.13">#REF!</definedName>
    <definedName name="A.16">#REF!</definedName>
    <definedName name="a.16bahan">[72]analis!#REF!</definedName>
    <definedName name="a.16upah">[72]analis!#REF!</definedName>
    <definedName name="A.17">'[71]112-885'!$A$5761:$M$5840</definedName>
    <definedName name="A.18" localSheetId="2">#REF!</definedName>
    <definedName name="A.18">#REF!</definedName>
    <definedName name="a.18.u">[72]analis!#REF!</definedName>
    <definedName name="a.18bahan">[72]analis!#REF!</definedName>
    <definedName name="a.18u">[72]analis!#REF!</definedName>
    <definedName name="a.18upah">[72]analis!#REF!</definedName>
    <definedName name="A.2" localSheetId="2">#REF!</definedName>
    <definedName name="A.2">#REF!</definedName>
    <definedName name="a.2upah">[72]analis!#REF!</definedName>
    <definedName name="a.3" localSheetId="2">#REF!</definedName>
    <definedName name="a.3">#REF!</definedName>
    <definedName name="a.4" localSheetId="2">#REF!</definedName>
    <definedName name="a.4">#REF!</definedName>
    <definedName name="a.4upah" localSheetId="2">[72]analis!#REF!</definedName>
    <definedName name="a.4upah">[72]analis!#REF!</definedName>
    <definedName name="a.5" localSheetId="2">#REF!</definedName>
    <definedName name="a.5">#REF!</definedName>
    <definedName name="a.6" localSheetId="2">#REF!</definedName>
    <definedName name="a.6">#REF!</definedName>
    <definedName name="a.7" localSheetId="2">#REF!</definedName>
    <definedName name="a.7">#REF!</definedName>
    <definedName name="a.8">#REF!</definedName>
    <definedName name="a.9">#REF!</definedName>
    <definedName name="A_1">#REF!</definedName>
    <definedName name="A_1_23">"$#REF!.$AF$69"</definedName>
    <definedName name="A_13">[73]ANALISA!#REF!</definedName>
    <definedName name="A_15" localSheetId="2">#REF!</definedName>
    <definedName name="A_15">#REF!</definedName>
    <definedName name="A_16">[73]ANALISA!#REF!</definedName>
    <definedName name="A_2" localSheetId="2">#REF!</definedName>
    <definedName name="A_2">#REF!</definedName>
    <definedName name="A_2_23">"$#REF!.$AF$98"</definedName>
    <definedName name="A_23">"$#REF!.$B$70:$J$73"</definedName>
    <definedName name="A_3">#REF!</definedName>
    <definedName name="a_33">[74]ANALIS!$N$55</definedName>
    <definedName name="A_4" localSheetId="2">#REF!</definedName>
    <definedName name="A_4">#REF!</definedName>
    <definedName name="A_5" localSheetId="2">#REF!</definedName>
    <definedName name="A_5">#REF!</definedName>
    <definedName name="A_7" localSheetId="2">#REF!</definedName>
    <definedName name="A_7">#REF!</definedName>
    <definedName name="a18upah" localSheetId="2">[72]analis!#REF!</definedName>
    <definedName name="a18upah">[72]analis!#REF!</definedName>
    <definedName name="a63o" localSheetId="2">#REF!</definedName>
    <definedName name="a63o">#REF!</definedName>
    <definedName name="AA" localSheetId="2">[75]daf_3_OK_!#REF!</definedName>
    <definedName name="AA">[75]daf_3_OK_!#REF!</definedName>
    <definedName name="AA_02">'[76]HRG BHN'!$G$13</definedName>
    <definedName name="AAA" localSheetId="2">#REF!</definedName>
    <definedName name="AAA">#REF!</definedName>
    <definedName name="aaa_23">"$#REF!.$#REF!$#REF!"</definedName>
    <definedName name="AAAAA">#N/A</definedName>
    <definedName name="AAC">#N/A</definedName>
    <definedName name="AACIAN">#REF!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R1">#N/A</definedName>
    <definedName name="aAN">[34]ANALISA!$K$1006</definedName>
    <definedName name="aanstamping">[49]ANALISA!#REF!</definedName>
    <definedName name="AATAPMETAL" localSheetId="2">#REF!</definedName>
    <definedName name="AATAPMETAL">#REF!</definedName>
    <definedName name="aax" localSheetId="2">#REF!</definedName>
    <definedName name="aax">#REF!</definedName>
    <definedName name="aax_23">"$#REF!.$S$7"</definedName>
    <definedName name="ab" localSheetId="2">'[77]Sat~Bahu'!$C$49</definedName>
    <definedName name="AB">[75]daf_3_OK_!#REF!</definedName>
    <definedName name="ab_23">"$#REF!.$J$101"</definedName>
    <definedName name="ABALOK2550">#REF!</definedName>
    <definedName name="abantu">'[77]Sat~Bahu'!$C$76</definedName>
    <definedName name="ABC" localSheetId="2">#REF!</definedName>
    <definedName name="ABC">#REF!</definedName>
    <definedName name="abch100" localSheetId="2">#REF!</definedName>
    <definedName name="abch100">#REF!</definedName>
    <definedName name="abch100_23">"$#REF!.$V$123"</definedName>
    <definedName name="ABEGISTING">#REF!</definedName>
    <definedName name="aber100">#REF!</definedName>
    <definedName name="aber100_23">"$#REF!.$V$81"</definedName>
    <definedName name="aber15">#REF!</definedName>
    <definedName name="aber15_23">"$#REF!.$V$93"</definedName>
    <definedName name="Aber150">#REF!</definedName>
    <definedName name="Aber150_23">"$#REF!.$V$80"</definedName>
    <definedName name="aber2">#REF!</definedName>
    <definedName name="aber2_23">"$#REF!.$V$82"</definedName>
    <definedName name="aber20">#REF!</definedName>
    <definedName name="aber20_23">"$#REF!.$V$92"</definedName>
    <definedName name="aber25">#REF!</definedName>
    <definedName name="aber25_23">"$#REF!.$V$91"</definedName>
    <definedName name="aber32">#REF!</definedName>
    <definedName name="aber32_23">"$#REF!.$V$90"</definedName>
    <definedName name="aber4">#REF!</definedName>
    <definedName name="aber4_23">"$#REF!.$V$81"</definedName>
    <definedName name="aber40">#REF!</definedName>
    <definedName name="aber40_23">"$#REF!.$V$89"</definedName>
    <definedName name="aber50">#REF!</definedName>
    <definedName name="aber50_23">"$#REF!.$V$82"</definedName>
    <definedName name="Aber6">#REF!</definedName>
    <definedName name="Aber6_23">"$#REF!.$V$80"</definedName>
    <definedName name="aber80">#REF!</definedName>
    <definedName name="aber80_23">"$#REF!.$V$155"</definedName>
    <definedName name="aberf100">#REF!</definedName>
    <definedName name="aberf100_23">"$#REF!.$V$84"</definedName>
    <definedName name="aberf150">#REF!</definedName>
    <definedName name="aberf150_23">"$#REF!.$V$83"</definedName>
    <definedName name="aberf4">#REF!</definedName>
    <definedName name="aberf4_23">"$#REF!.$V$84"</definedName>
    <definedName name="aberf6">#REF!</definedName>
    <definedName name="aberf6_23">"$#REF!.$V$83"</definedName>
    <definedName name="aberf80">#REF!</definedName>
    <definedName name="aberf80_23">"$#REF!.$V$156"</definedName>
    <definedName name="ABESI">#REF!</definedName>
    <definedName name="ABETON">#REF!</definedName>
    <definedName name="ABETONPLAT">#REF!</definedName>
    <definedName name="ABETONTUMBUK">#REF!</definedName>
    <definedName name="abfj100">#REF!</definedName>
    <definedName name="abfj100_23">"$#REF!.$V$127"</definedName>
    <definedName name="abfj150">#REF!</definedName>
    <definedName name="abfj150_23">"$#REF!.$V$126"</definedName>
    <definedName name="abfj40">#REF!</definedName>
    <definedName name="abfj40_23">"$#REF!.$V$129"</definedName>
    <definedName name="abfj50">#REF!</definedName>
    <definedName name="abfj50_23">"$#REF!.$V$128"</definedName>
    <definedName name="abfl40">#REF!</definedName>
    <definedName name="abfl40_23">"$#REF!.$V$129"</definedName>
    <definedName name="abft100">#REF!</definedName>
    <definedName name="abft100_23">"$#REF!.$V$131"</definedName>
    <definedName name="abft150">#REF!</definedName>
    <definedName name="abft150_23">"$#REF!.$V$130"</definedName>
    <definedName name="abft50">#REF!</definedName>
    <definedName name="abft50_23">"$#REF!.$V$132"</definedName>
    <definedName name="abfv100">#REF!</definedName>
    <definedName name="abfv100_23">"$#REF!.$V$131"</definedName>
    <definedName name="abfv150">#REF!</definedName>
    <definedName name="abfv150_23">"$#REF!.$V$130"</definedName>
    <definedName name="abfv50">#REF!</definedName>
    <definedName name="abfv50_23">"$#REF!.$V$132"</definedName>
    <definedName name="abfv80">#REF!</definedName>
    <definedName name="abfv80_23">"$#REF!.$V$168"</definedName>
    <definedName name="abgv100">#REF!</definedName>
    <definedName name="abgv100_23">"$#REF!.$V$120"</definedName>
    <definedName name="abgv150">#REF!</definedName>
    <definedName name="abgv150_23">"$#REF!.$V$119"</definedName>
    <definedName name="abgv20">#REF!</definedName>
    <definedName name="abgv20_23">"$#REF!.$V$167"</definedName>
    <definedName name="abgv32">#REF!</definedName>
    <definedName name="abgv32_23">"$#REF!.$V$166"</definedName>
    <definedName name="abgv40">#REF!</definedName>
    <definedName name="abgv40_23">"$#REF!.$V$122"</definedName>
    <definedName name="abgv50">#REF!</definedName>
    <definedName name="abgv50_23">"$#REF!.$V$121"</definedName>
    <definedName name="abiit">[36]TENAGA!#REF!</definedName>
    <definedName name="abka15" localSheetId="2">#REF!</definedName>
    <definedName name="abka15">#REF!</definedName>
    <definedName name="abka15_23">"$#REF!.$V$138"</definedName>
    <definedName name="ABOVETITLE_37">"$#REF!.$A$199"</definedName>
    <definedName name="abpg">#REF!</definedName>
    <definedName name="abpg_23">"$#REF!.$V$134"</definedName>
    <definedName name="abs100_23">"$#REF!.$V$124"</definedName>
    <definedName name="abu">#REF!</definedName>
    <definedName name="ABUBUNGANMETAL">#REF!</definedName>
    <definedName name="abwl">#REF!</definedName>
    <definedName name="abwl_23">"$#REF!.$V$133"</definedName>
    <definedName name="ABX">#REF!</definedName>
    <definedName name="ABX_23">"$#REF!.$Y$7"</definedName>
    <definedName name="AC" localSheetId="2">'[78]Sat~Bahu'!$C$49</definedName>
    <definedName name="AC">[75]daf_3_OK_!#REF!</definedName>
    <definedName name="AC_1" localSheetId="2">#REF!</definedName>
    <definedName name="AC_1">#REF!</definedName>
    <definedName name="AC_2" localSheetId="2">#REF!</definedName>
    <definedName name="AC_2">#REF!</definedName>
    <definedName name="AC_23">"'file://SERVER-WIN2000/DIV-Proyek/PROYEK/TH-1996/9611/EVA/EVA-ARS&amp;PLB-1/EVALUASI.XLS'#$daf_3_OK_.$#REF!$#REF!"</definedName>
    <definedName name="AC_3">#REF!</definedName>
    <definedName name="ac_37">"$#REF!.$#REF!$#REF!"</definedName>
    <definedName name="ACATKAYU">#REF!</definedName>
    <definedName name="ACATTEMBOK">#REF!</definedName>
    <definedName name="aci">#REF!</definedName>
    <definedName name="aciabeton15">[62]anal!#REF!</definedName>
    <definedName name="acian" localSheetId="2">#REF!</definedName>
    <definedName name="acian">#REF!</definedName>
    <definedName name="acianpropil13">[62]anal!#REF!</definedName>
    <definedName name="acidak">[62]anal!#REF!</definedName>
    <definedName name="ACX" localSheetId="2">#REF!</definedName>
    <definedName name="ACX">#REF!</definedName>
    <definedName name="ACX_23">"$#REF!.$AE$7"</definedName>
    <definedName name="ad">#REF!</definedName>
    <definedName name="ADAC">#N/A</definedName>
    <definedName name="ADAS">[79]HSPK!#REF!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it">[64]HSD!#REF!</definedName>
    <definedName name="ADDITEM_37">"$#REF!.$A$173"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i">'[80]DATA BASE jona 4'!$F$5</definedName>
    <definedName name="ADMINISTRASI">[36]TENAGA!#REF!</definedName>
    <definedName name="ADSADSA">[79]ALAT!$AW$25</definedName>
    <definedName name="ADX" localSheetId="2">#REF!</definedName>
    <definedName name="ADX">#REF!</definedName>
    <definedName name="ADX_23">"$#REF!.$AK$7"</definedName>
    <definedName name="AE">[75]daf_3_OK_!#REF!</definedName>
    <definedName name="AF">[75]daf_3_OK_!#REF!</definedName>
    <definedName name="AFASFASFASD">[79]ALAT!$A$473:$J$531</definedName>
    <definedName name="AFDASD">[79]HSPK!#REF!</definedName>
    <definedName name="AFDDSAF" localSheetId="2">#REF!</definedName>
    <definedName name="AFDDSAF">#REF!</definedName>
    <definedName name="afour" localSheetId="2">#REF!</definedName>
    <definedName name="afour">#REF!</definedName>
    <definedName name="AG" localSheetId="2">[75]daf_3_OK_!#REF!</definedName>
    <definedName name="AG">[75]daf_3_OK_!#REF!</definedName>
    <definedName name="AGALIANTANAH" localSheetId="2">#REF!</definedName>
    <definedName name="AGALIANTANAH">#REF!</definedName>
    <definedName name="agkasar" localSheetId="2">#REF!</definedName>
    <definedName name="agkasar">#REF!</definedName>
    <definedName name="agragat_kasar_macadam" localSheetId="2">#REF!</definedName>
    <definedName name="agragat_kasar_macadam">#REF!</definedName>
    <definedName name="AGREGAT">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UntukBase">'[81]Harga Dasar'!#REF!</definedName>
    <definedName name="AgregatKasar" localSheetId="2">#REF!</definedName>
    <definedName name="AgregatKasar">#REF!</definedName>
    <definedName name="AgregatKasarUntukBase" localSheetId="2">'[81]Harga Dasar'!#REF!</definedName>
    <definedName name="AgregatKasarUntukBase">'[81]Harga Dasar'!#REF!</definedName>
    <definedName name="AH" localSheetId="2">[75]daf_3_OK_!#REF!</definedName>
    <definedName name="AH">[75]daf_3_OK_!#REF!</definedName>
    <definedName name="ahrd100" localSheetId="2">#REF!</definedName>
    <definedName name="ahrd100">#REF!</definedName>
    <definedName name="ahrd100_23">"$#REF!.$V$180"</definedName>
    <definedName name="ahrd150">#REF!</definedName>
    <definedName name="ahrd150_23">"$#REF!.$V$179"</definedName>
    <definedName name="ahs">#REF!</definedName>
    <definedName name="AHS.Rev1">'[82]BQ-E20-02(Rp)'!$B$14:$I$230</definedName>
    <definedName name="ahs___0" localSheetId="2">#REF!</definedName>
    <definedName name="ahs___0">#REF!</definedName>
    <definedName name="ahs___11" localSheetId="2">#REF!</definedName>
    <definedName name="ahs___11">#REF!</definedName>
    <definedName name="ahs___7" localSheetId="2">#REF!</definedName>
    <definedName name="ahs___7">#REF!</definedName>
    <definedName name="ahs_9">#REF!</definedName>
    <definedName name="ahu100_23">"$#REF!.$#REF!$#REF!"</definedName>
    <definedName name="ahu150_23">"$#REF!.$#REF!$#REF!"</definedName>
    <definedName name="ahuf100">#REF!</definedName>
    <definedName name="ahuf100_23">"$#REF!.$#REF!$#REF!"</definedName>
    <definedName name="ahuf150">#REF!</definedName>
    <definedName name="ahuf150_23">"$#REF!.$#REF!$#REF!"</definedName>
    <definedName name="ahuf150ahuf150">#REF!</definedName>
    <definedName name="ahuf150ahuf150_23">"$#REF!.$#REF!$#REF!"</definedName>
    <definedName name="AI">[75]daf_3_OK_!#REF!</definedName>
    <definedName name="aim">#N/A</definedName>
    <definedName name="Air_compressor">#REF!</definedName>
    <definedName name="AJ">[75]daf_3_OK_!#REF!</definedName>
    <definedName name="AK">[75]daf_3_OK_!#REF!</definedName>
    <definedName name="akasia">[65]har.sat.S!$I$55</definedName>
    <definedName name="AKBBLRange" localSheetId="2">#REF!</definedName>
    <definedName name="AKBBLRange">#REF!</definedName>
    <definedName name="akco100" localSheetId="2">#REF!</definedName>
    <definedName name="akco100">#REF!</definedName>
    <definedName name="akco100_23">"$#REF!.$V$144"</definedName>
    <definedName name="akco150">#REF!</definedName>
    <definedName name="akco150_23">"$#REF!.$V$171"</definedName>
    <definedName name="akco80">#REF!</definedName>
    <definedName name="akco80_23">"$#REF!.$V$176"</definedName>
    <definedName name="AKERAMIK2020">#REF!</definedName>
    <definedName name="AKERAMIK3030">#REF!</definedName>
    <definedName name="akfd50">#REF!</definedName>
    <definedName name="akfd50_23">"$#REF!.$V$143"</definedName>
    <definedName name="akfj100">#REF!</definedName>
    <definedName name="akfj100_23">"$#REF!.$#REF!$#REF!"</definedName>
    <definedName name="akgv100">#REF!</definedName>
    <definedName name="akgv100_23">"$#REF!.$#REF!$#REF!"</definedName>
    <definedName name="akgv80">#REF!</definedName>
    <definedName name="akgv80_23">"$#REF!.$V$141"</definedName>
    <definedName name="ako100_23">"$#REF!.$V$98"</definedName>
    <definedName name="ako150_23">"$#REF!.$V$97"</definedName>
    <definedName name="ako50_23">"$#REF!.$V$100"</definedName>
    <definedName name="ako80_23">"$#REF!.$V$99"</definedName>
    <definedName name="akof100">#REF!</definedName>
    <definedName name="akof100_23">"$#REF!.$V$102"</definedName>
    <definedName name="akof150">#REF!</definedName>
    <definedName name="akof150_23">"$#REF!.$V$101"</definedName>
    <definedName name="akof4">#REF!</definedName>
    <definedName name="akof4_23">"$#REF!.$V$102"</definedName>
    <definedName name="akof6">#REF!</definedName>
    <definedName name="akof6_23">"$#REF!.$V$101"</definedName>
    <definedName name="akof80">#REF!</definedName>
    <definedName name="akof80_23">"$#REF!.$V$103"</definedName>
    <definedName name="akofl80">#REF!</definedName>
    <definedName name="akofl80_23">"$#REF!.$V$142"</definedName>
    <definedName name="akogv100">#REF!</definedName>
    <definedName name="akogv100_23">"$#REF!.$#REF!$#REF!"</definedName>
    <definedName name="akogv80">#REF!</definedName>
    <definedName name="akogv80_23">"$#REF!.$V$141"</definedName>
    <definedName name="AKOLOM1525">#REF!</definedName>
    <definedName name="AKOLOM3030">#REF!</definedName>
    <definedName name="AKOLOMPRAKTIS">#REF!</definedName>
    <definedName name="AKT">'[83]bahan '!$B$158</definedName>
    <definedName name="AKU">#N/A</definedName>
    <definedName name="aku100_23">"$#REF!.$V$146"</definedName>
    <definedName name="aku150_23">"$#REF!.$V$145"</definedName>
    <definedName name="AKUDAKUDA">#REF!</definedName>
    <definedName name="AKUSENPINTUJENDELA">#REF!</definedName>
    <definedName name="AL">[75]daf_3_OK_!#REF!</definedName>
    <definedName name="AL_01">[73]ANALISA!#REF!</definedName>
    <definedName name="ALAT" localSheetId="2">#REF!</definedName>
    <definedName name="ALAT">#REF!</definedName>
    <definedName name="ALAT_BANTU" localSheetId="2">#REF!</definedName>
    <definedName name="ALAT_BANTU">#REF!</definedName>
    <definedName name="alat1">[57]SB!$H$106</definedName>
    <definedName name="alat10">[57]SB!$H$107</definedName>
    <definedName name="alat130">[57]SB!$H$120</definedName>
    <definedName name="alat153">[57]SB!$H$121</definedName>
    <definedName name="alat154">[57]SB!$H$122</definedName>
    <definedName name="alat155">[57]SB!$H$123</definedName>
    <definedName name="alat157">[57]SB!$H$124</definedName>
    <definedName name="alat182">[57]SB!$H$125</definedName>
    <definedName name="alat211">[57]SB!$H$126</definedName>
    <definedName name="alat212">[57]SB!$H$127</definedName>
    <definedName name="alat221">[57]SB!$H$128</definedName>
    <definedName name="alat251">[57]SB!$H$129</definedName>
    <definedName name="alat252">[57]SB!$H$130</definedName>
    <definedName name="alat253">[57]SB!$H$131</definedName>
    <definedName name="alat26">[57]SB!$H$108</definedName>
    <definedName name="alat27">[57]SB!$H$109</definedName>
    <definedName name="alat301">[57]SB!$H$132</definedName>
    <definedName name="alat31">[57]SB!$H$110</definedName>
    <definedName name="alat341">[57]SB!$H$133</definedName>
    <definedName name="alat401">[57]SB!$H$134</definedName>
    <definedName name="alat52">[57]SB!$H$111</definedName>
    <definedName name="alat53">[57]SB!$H$112</definedName>
    <definedName name="alat54">[57]SB!$H$122</definedName>
    <definedName name="alat80">[57]SB!$H$113</definedName>
    <definedName name="alat81">[57]SB!$H$114</definedName>
    <definedName name="alat84">[57]SB!$H$116</definedName>
    <definedName name="alat87">[57]SB!$H$117</definedName>
    <definedName name="alat88">[57]SB!$H$118</definedName>
    <definedName name="alat89">[57]SB!$H$119</definedName>
    <definedName name="AlatBantu">[58]SB!#REF!</definedName>
    <definedName name="ALATUTAMA" localSheetId="2">#REF!</definedName>
    <definedName name="ALATUTAMA">#REF!</definedName>
    <definedName name="alaty155">[57]SB!$H$123</definedName>
    <definedName name="alb">[84]K210!$I$18</definedName>
    <definedName name="ALISTPLANK" localSheetId="2">#REF!</definedName>
    <definedName name="ALISTPLANK">#REF!</definedName>
    <definedName name="alkali" localSheetId="2">'[52]Up &amp; bhn'!#REF!</definedName>
    <definedName name="alkali">'[52]Up &amp; bhn'!#REF!</definedName>
    <definedName name="ALL_37">"$#REF!.$D$89:$AC$1116"</definedName>
    <definedName name="allup">#REF!</definedName>
    <definedName name="alooo">#N/A</definedName>
    <definedName name="ALT0">#N/A</definedName>
    <definedName name="Alumunium">#REF!</definedName>
    <definedName name="AM" localSheetId="2">'[83]bahan '!$B$157</definedName>
    <definedName name="AM">[75]daf_3_OK_!#REF!</definedName>
    <definedName name="AMP" localSheetId="2">#REF!</definedName>
    <definedName name="AMP">#REF!</definedName>
    <definedName name="ampel" localSheetId="2">'[52]Up &amp; bhn'!#REF!</definedName>
    <definedName name="ampel">'[52]Up &amp; bhn'!#REF!</definedName>
    <definedName name="ampelas">'[85]har-sat'!$E$207</definedName>
    <definedName name="AMPL">'[86] R A B'!#REF!</definedName>
    <definedName name="amplas" localSheetId="2">#REF!</definedName>
    <definedName name="amplas">#REF!</definedName>
    <definedName name="amt">[87]rekap!$G$26</definedName>
    <definedName name="an" localSheetId="2">#REF!</definedName>
    <definedName name="AN">[75]daf_3_OK_!#REF!</definedName>
    <definedName name="An._H6" localSheetId="2">[88]Analisa!#REF!</definedName>
    <definedName name="An._H6">[88]Analisa!#REF!</definedName>
    <definedName name="an.14" localSheetId="2">[72]analis!#REF!</definedName>
    <definedName name="an.14">[72]analis!#REF!</definedName>
    <definedName name="an.16">[72]analis!#REF!</definedName>
    <definedName name="an.16.ulin">[72]analis!#REF!</definedName>
    <definedName name="an.18">[72]analis!#REF!</definedName>
    <definedName name="an.20.a">[72]analis!#REF!</definedName>
    <definedName name="an.21.a">[72]analis!#REF!</definedName>
    <definedName name="an.22.a">[72]analis!#REF!</definedName>
    <definedName name="an.22.b">[72]analis!#REF!</definedName>
    <definedName name="an.3">[72]analis!#REF!</definedName>
    <definedName name="AN_CK" localSheetId="2">#REF!</definedName>
    <definedName name="AN_CK">#REF!</definedName>
    <definedName name="anal.26">[72]analis!#REF!</definedName>
    <definedName name="anal.27.3">[72]analis!#REF!</definedName>
    <definedName name="anal.3">[72]analis!#REF!</definedName>
    <definedName name="analias855">[57]Analisa!$L$1829</definedName>
    <definedName name="analis" localSheetId="2">#REF!</definedName>
    <definedName name="analis">#REF!</definedName>
    <definedName name="analis.bap">[89]analis.bau!$M$8:$P$33</definedName>
    <definedName name="ANALIS_RUMPUT" localSheetId="2">#REF!</definedName>
    <definedName name="ANALIS_RUMPUT">#REF!</definedName>
    <definedName name="analisa" localSheetId="2">#REF!</definedName>
    <definedName name="analisa">#REF!</definedName>
    <definedName name="analisa_smua" localSheetId="2">#REF!</definedName>
    <definedName name="analisa_smua">#REF!</definedName>
    <definedName name="analisa020">[57]Analisa!$L$53</definedName>
    <definedName name="analisa026">[57]Analisa!$L$108</definedName>
    <definedName name="analisa035">[57]Analisa!$L$160</definedName>
    <definedName name="analisa040">[57]Analisa!$L$213</definedName>
    <definedName name="analisa110">[57]Analisa!$L$263</definedName>
    <definedName name="analisa121">[57]Analisa!$L$315</definedName>
    <definedName name="analisa122">[57]Analisa!$L$366</definedName>
    <definedName name="analisa123">[57]Analisa!$L$417</definedName>
    <definedName name="analisa124">[57]Analisa!$L$468</definedName>
    <definedName name="analisa210">[57]Analisa!$L$516</definedName>
    <definedName name="analisa220">[57]Analisa!$L$567</definedName>
    <definedName name="analisa224">[57]Analisa!$L$617</definedName>
    <definedName name="analisa225">[57]Analisa!$L$665</definedName>
    <definedName name="analisa310">[57]Analisa!$L$717</definedName>
    <definedName name="analisa320">[57]Analisa!$L$769</definedName>
    <definedName name="analisa321">[90]Analisa!$L$822</definedName>
    <definedName name="Analisa321b">[57]Analisa!$L$823</definedName>
    <definedName name="analisa420">[57]Analisa!$L$875</definedName>
    <definedName name="analisa424">[57]Analisa!$L$927</definedName>
    <definedName name="analisa513">[57]Analisa!$L$978</definedName>
    <definedName name="analisa515">[57]Analisa!$L$1030</definedName>
    <definedName name="analisa516">[57]Analisa!$L$1082</definedName>
    <definedName name="analisa528">[57]Analisa!$L$1137</definedName>
    <definedName name="analisa615">[91]Analisa!$L$1249</definedName>
    <definedName name="analisa617">[57]Analisa!$L$1194</definedName>
    <definedName name="analisa618">[57]Analisa!$L$1249</definedName>
    <definedName name="analisa636">[57]Analisa!$L$1301</definedName>
    <definedName name="analisa641">[57]Analisa!$L$1351</definedName>
    <definedName name="analisa705">[57]Analisa!$L$1404</definedName>
    <definedName name="analisa710">[57]Analisa!$L$1456</definedName>
    <definedName name="analisa715">[57]Analisa!$L$1509</definedName>
    <definedName name="analisa719">[57]Analisa!$L$1563</definedName>
    <definedName name="analisa720">[57]Analisa!$L$1617</definedName>
    <definedName name="analisa725">[57]Analisa!$L$1671</definedName>
    <definedName name="analisa728">[57]Analisa!$L$1725</definedName>
    <definedName name="analisa810">[57]Analisa!$L$1777</definedName>
    <definedName name="analisa855">[57]Analisa!$L$1829</definedName>
    <definedName name="Analisis" localSheetId="2">#REF!</definedName>
    <definedName name="Analisis">#REF!</definedName>
    <definedName name="analisis_bawah_2" localSheetId="2">#REF!</definedName>
    <definedName name="analisis_bawah_2">#REF!</definedName>
    <definedName name="ananalisa121">[57]Analisa!$L$315</definedName>
    <definedName name="anastampeng" localSheetId="2">#REF!</definedName>
    <definedName name="anastampeng">#REF!</definedName>
    <definedName name="anbata1.3.10" localSheetId="2">#REF!</definedName>
    <definedName name="anbata1.3.10">#REF!</definedName>
    <definedName name="ANDI1" localSheetId="2" hidden="1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[57]Analisa!$L$617</definedName>
    <definedName name="ANGGOTA" localSheetId="2">#REF!</definedName>
    <definedName name="ANGGOTA">#REF!</definedName>
    <definedName name="AnggrBgHasilRange" localSheetId="2">#REF!</definedName>
    <definedName name="AnggrBgHasilRange">#REF!</definedName>
    <definedName name="AnggrBgHslCttRange" localSheetId="2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A2">[92]rumus!$F$15:$G$24</definedName>
    <definedName name="angkor" localSheetId="2">#REF!</definedName>
    <definedName name="angkor">#REF!</definedName>
    <definedName name="angkur" localSheetId="2">#REF!</definedName>
    <definedName name="angkur">#REF!</definedName>
    <definedName name="angogorong121">[57]Analisa!$L$315</definedName>
    <definedName name="angogorong60">[57]Analisa!$L$315</definedName>
    <definedName name="angorong122">[57]Analisa!$L$366</definedName>
    <definedName name="angorong123">[57]Analisa!$L$417</definedName>
    <definedName name="angorong124">[57]Analisa!$L$468</definedName>
    <definedName name="ANGSURAN_1" localSheetId="2">#REF!</definedName>
    <definedName name="ANGSURAN_1">#REF!</definedName>
    <definedName name="angupastanah">[57]Analisa!$L$516</definedName>
    <definedName name="ank420b" localSheetId="2">#REF!</definedName>
    <definedName name="ank420b">#REF!</definedName>
    <definedName name="anK424b" localSheetId="2">#REF!</definedName>
    <definedName name="anK424b">#REF!</definedName>
    <definedName name="anK705A" localSheetId="2">#REF!</definedName>
    <definedName name="anK705A">#REF!</definedName>
    <definedName name="anKA18">#REF!</definedName>
    <definedName name="anl">#REF!</definedName>
    <definedName name="ANLGAB">#REF!</definedName>
    <definedName name="anlisa040">[57]Analisa!$L$213</definedName>
    <definedName name="ANLS" localSheetId="2">#REF!</definedName>
    <definedName name="ANLS">#REF!</definedName>
    <definedName name="anururgtanah">[57]Analisa!$L$567</definedName>
    <definedName name="AO">[75]daf_3_OK_!#REF!</definedName>
    <definedName name="AP">[75]daf_3_OK_!#REF!</definedName>
    <definedName name="APASANGANBATA12" localSheetId="2">#REF!</definedName>
    <definedName name="APASANGANBATA12">#REF!</definedName>
    <definedName name="APASANGANBATA14" localSheetId="2">#REF!</definedName>
    <definedName name="APASANGANBATA14">#REF!</definedName>
    <definedName name="APASANGANBATUKALI" localSheetId="2">#REF!</definedName>
    <definedName name="APASANGANBATUKALI">#REF!</definedName>
    <definedName name="APINTULAPISSENG">#REF!</definedName>
    <definedName name="APINTUTRIPLEKS">#REF!</definedName>
    <definedName name="APK">'[83]bahan '!$B$167</definedName>
    <definedName name="APLATTANGGA" localSheetId="2">#REF!</definedName>
    <definedName name="APLATTANGGA">#REF!</definedName>
    <definedName name="APLESTERAN12" localSheetId="2">#REF!</definedName>
    <definedName name="APLESTERAN12">#REF!</definedName>
    <definedName name="APLESTERAN14" localSheetId="2">#REF!</definedName>
    <definedName name="APLESTERAN14">#REF!</definedName>
    <definedName name="APONDASIPLAT">#REF!</definedName>
    <definedName name="App">#N/A</definedName>
    <definedName name="aproval">#N/A</definedName>
    <definedName name="AQ">[75]daf_3_OK_!#REF!</definedName>
    <definedName name="AQEWEWE">[93]bahan!$A$79:$E$96</definedName>
    <definedName name="AR">[75]daf_3_OK_!#REF!</definedName>
    <definedName name="ARANGKAATAP" localSheetId="2">#REF!</definedName>
    <definedName name="ARANGKAATAP">#REF!</definedName>
    <definedName name="ARANGKAPLAFOND" localSheetId="2">#REF!</definedName>
    <definedName name="ARANGKAPLAFOND">#REF!</definedName>
    <definedName name="arde" localSheetId="2">#REF!</definedName>
    <definedName name="arde">#REF!</definedName>
    <definedName name="area" localSheetId="2">'[94]Harsat Upah:Harsat Bahan'!$A$1</definedName>
    <definedName name="area">#REF!</definedName>
    <definedName name="aret" localSheetId="2">{"Book1","4.09 FLORA DAN FAUNA.xls","4.22 PERLENGKAPAN SEKOLAH.xls"}</definedName>
    <definedName name="aret">{"Book1","4.09 FLORA DAN FAUNA.xls","4.22 PERLENGKAPAN SEKOLAH.xls"}</definedName>
    <definedName name="arew" localSheetId="2">{"Book1","4.09 FLORA DAN FAUNA.xls","4.22 PERLENGKAPAN SEKOLAH.xls"}</definedName>
    <definedName name="arew">{"Book1","4.09 FLORA DAN FAUNA.xls","4.22 PERLENGKAPAN SEKOLAH.xls"}</definedName>
    <definedName name="arrq" localSheetId="2">{"Book1","4.09 FLORA DAN FAUNA.xls","4.22 PERLENGKAPAN SEKOLAH.xls"}</definedName>
    <definedName name="arrq">{"Book1","4.09 FLORA DAN FAUNA.xls","4.22 PERLENGKAPAN SEKOLAH.xls"}</definedName>
    <definedName name="ARS">#REF!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>'[78]Sat~Bahu'!$C$76</definedName>
    <definedName name="as.1000">'[77]Sat~Bahu'!$C$102</definedName>
    <definedName name="as.200">'[77]Sat~Bahu'!$C$103</definedName>
    <definedName name="ASAS">#N/A</definedName>
    <definedName name="ASAS_15">"STOP:STOPE"</definedName>
    <definedName name="ASAS_16">"STOP:STOPE"</definedName>
    <definedName name="ASAS_2">"STOP:STOPE"</definedName>
    <definedName name="ASAS_22">"STOP:STOPE"</definedName>
    <definedName name="ASAS_37">"STOP_37:STOPE_37"</definedName>
    <definedName name="ASAS_4">[95]bahan!$A$80:$E$97</definedName>
    <definedName name="ASAS_48">"STOP:STOPE"</definedName>
    <definedName name="ASAS_7">[96]bahan!$A$80:$E$97</definedName>
    <definedName name="ASAS_8">"STOP:STOPE"</definedName>
    <definedName name="ASASA">[97]bahan!$A$79:$E$96</definedName>
    <definedName name="asbes" localSheetId="2">#REF!</definedName>
    <definedName name="asbes">#REF!</definedName>
    <definedName name="asbes.gel.B" localSheetId="2">[72]harga!#REF!</definedName>
    <definedName name="asbes.gel.B">[72]harga!#REF!</definedName>
    <definedName name="asbes.gel.K" localSheetId="2">[72]harga!#REF!</definedName>
    <definedName name="asbes.gel.K">[72]harga!#REF!</definedName>
    <definedName name="asbes.glmbg.bsr">[65]har.sat.S!$I$36</definedName>
    <definedName name="asbes.glmbg.kcl">[65]har.sat.S!$I$37</definedName>
    <definedName name="asbes_gelombang" localSheetId="2">#REF!</definedName>
    <definedName name="asbes_gelombang">#REF!</definedName>
    <definedName name="asbesdatar4mm">[98]harsat!#REF!</definedName>
    <definedName name="asbesdatar4mm_2">[99]harsat!#REF!</definedName>
    <definedName name="asbesdatar4mm_4">[100]harsat!#REF!</definedName>
    <definedName name="asbesg">'[52]Up &amp; bhn'!#REF!</definedName>
    <definedName name="asbesgelbesar">[98]harsat!#REF!</definedName>
    <definedName name="asbesgelbesar_2">[99]harsat!#REF!</definedName>
    <definedName name="asbesgelbesar_4">[100]harsat!#REF!</definedName>
    <definedName name="asbesgelkecil">[98]harsat!#REF!</definedName>
    <definedName name="asbesgelkecil_2">[99]harsat!#REF!</definedName>
    <definedName name="asbesgelkecil_4">[100]harsat!#REF!</definedName>
    <definedName name="asbesplatgresik">[98]harsat!#REF!</definedName>
    <definedName name="asbesplatgresik_2">[99]harsat!#REF!</definedName>
    <definedName name="asbesplatgresik_4">[100]harsat!#REF!</definedName>
    <definedName name="asbeswuwungbesar">[98]harsat!#REF!</definedName>
    <definedName name="asbeswuwungbesar_2">[99]harsat!#REF!</definedName>
    <definedName name="asbeswuwungbesar_4">[100]harsat!#REF!</definedName>
    <definedName name="asbeswuwungkecil">[98]harsat!#REF!</definedName>
    <definedName name="asbeswuwungkecil_2">[99]harsat!#REF!</definedName>
    <definedName name="asbeswuwungkecil_4">[100]harsat!#REF!</definedName>
    <definedName name="asbuton">[101]SB!$H$47</definedName>
    <definedName name="ASC">'[44]H S D'!$E$31</definedName>
    <definedName name="ASD">[79]HSPK!#REF!</definedName>
    <definedName name="ASDA">[79]HSPK!#REF!</definedName>
    <definedName name="asdad">'[102]Harga Dasar'!#REF!</definedName>
    <definedName name="ASDASD">[79]ALAT!$AW$23</definedName>
    <definedName name="ASDASDADASD">[79]ALAT!$A$414:$J$472</definedName>
    <definedName name="Asdat">'[103]HB '!#REF!</definedName>
    <definedName name="asgel_kecil" localSheetId="2">#REF!</definedName>
    <definedName name="asgel_kecil">#REF!</definedName>
    <definedName name="asgel5" localSheetId="2">#REF!</definedName>
    <definedName name="asgel5">#REF!</definedName>
    <definedName name="asgel5mm" localSheetId="2">'[103]HB '!#REF!</definedName>
    <definedName name="asgel5mm">'[103]HB '!#REF!</definedName>
    <definedName name="asgel6" localSheetId="2">#REF!</definedName>
    <definedName name="asgel6">#REF!</definedName>
    <definedName name="asgel6mm">'[104]HB '!$F$9</definedName>
    <definedName name="ASKBODampakRange" localSheetId="2">#REF!</definedName>
    <definedName name="ASKBODampakRange">#REF!</definedName>
    <definedName name="ASKBOHasilRange" localSheetId="2">#REF!</definedName>
    <definedName name="ASKBOHasilRange">#REF!</definedName>
    <definedName name="ASKBOKeluaranRange" localSheetId="2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PAL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[57]Analisa!$L$213</definedName>
    <definedName name="aspalbeton" localSheetId="2">#REF!</definedName>
    <definedName name="aspalbeton">#REF!</definedName>
    <definedName name="AspalBitumen" localSheetId="2">[58]SB!#REF!</definedName>
    <definedName name="AspalBitumen">[58]SB!#REF!</definedName>
    <definedName name="AspalCurah" localSheetId="2">'[81]Harga Dasar'!#REF!</definedName>
    <definedName name="AspalCurah">'[81]Harga Dasar'!#REF!</definedName>
    <definedName name="Asphalt_disributor" localSheetId="2">#REF!</definedName>
    <definedName name="Asphalt_disributor">#REF!</definedName>
    <definedName name="Asphalt_finisher" localSheetId="2">#REF!</definedName>
    <definedName name="Asphalt_finisher">#REF!</definedName>
    <definedName name="asphalt_finisher_AC" localSheetId="2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'[81]Harga Dasar'!#REF!</definedName>
    <definedName name="aspo" localSheetId="2">#REF!</definedName>
    <definedName name="aspo">#REF!</definedName>
    <definedName name="asu" localSheetId="2" hidden="1">[105]M.Pekerjaan!#REF!</definedName>
    <definedName name="asu" hidden="1">[105]M.Pekerjaan!#REF!</definedName>
    <definedName name="asumsi_40" localSheetId="2">[106]VOLUME!#REF!</definedName>
    <definedName name="asumsi_40">[106]VOLUME!#REF!</definedName>
    <definedName name="ASVS">#N/A</definedName>
    <definedName name="aswung4mm">'[104]HB '!$F$10</definedName>
    <definedName name="aswung5mm">'[103]HB '!#REF!</definedName>
    <definedName name="ATAP" localSheetId="2">#REF!</definedName>
    <definedName name="ATAP">#REF!</definedName>
    <definedName name="Atap_Genteng_Metal" localSheetId="2">#REF!</definedName>
    <definedName name="Atap_Genteng_Metal">#REF!</definedName>
    <definedName name="atap10b130" localSheetId="2">#REF!</definedName>
    <definedName name="atap10b130">#REF!</definedName>
    <definedName name="atap10b80">#REF!</definedName>
    <definedName name="atapasbes">#REF!</definedName>
    <definedName name="atapasbeskecil">#REF!</definedName>
    <definedName name="atapseng">#REF!</definedName>
    <definedName name="atb" localSheetId="2">#REF!</definedName>
    <definedName name="atb">[107]HS!#REF!</definedName>
    <definedName name="atb.2" localSheetId="2">#REF!</definedName>
    <definedName name="atb.2">#REF!</definedName>
    <definedName name="ATB_L" localSheetId="2">[64]ANALISA!#REF!</definedName>
    <definedName name="ATB_L">[64]ANALISA!#REF!</definedName>
    <definedName name="atbl" localSheetId="2">#REF!</definedName>
    <definedName name="atbl">'[81]Harga Dasar'!#REF!</definedName>
    <definedName name="atbl.1" localSheetId="2">#REF!</definedName>
    <definedName name="atbl.1">#REF!</definedName>
    <definedName name="atbl.2" localSheetId="2">#REF!</definedName>
    <definedName name="atbl.2">#REF!</definedName>
    <definedName name="atbl.3">#REF!</definedName>
    <definedName name="ATC">'[83]bahan '!$B$162</definedName>
    <definedName name="ATK" localSheetId="2">'[83]bahan '!$B$160</definedName>
    <definedName name="ATK">{"Book1","4.09 FLORA DAN FAUNA.xls","4.22 PERLENGKAPAN SEKOLAH.xls"}</definedName>
    <definedName name="AULA" localSheetId="2">#REF!</definedName>
    <definedName name="AULA">#REF!</definedName>
    <definedName name="AURUGANKEMBALI" localSheetId="2">#REF!</definedName>
    <definedName name="AURUGANKEMBALI">#REF!</definedName>
    <definedName name="AURUGANPASIR" localSheetId="2">#REF!</definedName>
    <definedName name="AURUGANPASIR">#REF!</definedName>
    <definedName name="AURUGANTANAH">#REF!</definedName>
    <definedName name="avaur">#REF!</definedName>
    <definedName name="avour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'[61]Harga '!$L$10</definedName>
    <definedName name="awwavin1" localSheetId="2">#REF!</definedName>
    <definedName name="awwavin1">#REF!</definedName>
    <definedName name="awwavin1.25" localSheetId="2">#REF!</definedName>
    <definedName name="awwavin1.25">#REF!</definedName>
    <definedName name="awwavin1.5" localSheetId="2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'[61]Harga '!$L$16</definedName>
    <definedName name="awwavin4">'[61]Harga '!$L$17</definedName>
    <definedName name="awwavin5" localSheetId="2">#REF!</definedName>
    <definedName name="awwavin5">#REF!</definedName>
    <definedName name="awwavin6">'[61]Harga '!$L$19</definedName>
    <definedName name="awwavin8" localSheetId="2">#REF!</definedName>
    <definedName name="awwavin8">#REF!</definedName>
    <definedName name="ayub">#N/A</definedName>
    <definedName name="B" localSheetId="2">#REF!</definedName>
    <definedName name="B">#REF!</definedName>
    <definedName name="B." localSheetId="2">#REF!</definedName>
    <definedName name="B.">#REF!</definedName>
    <definedName name="b..">#REF!</definedName>
    <definedName name="b.1">#REF!</definedName>
    <definedName name="b.1.1">[72]harga!#REF!</definedName>
    <definedName name="b.10" localSheetId="2">#REF!</definedName>
    <definedName name="b.10">#REF!</definedName>
    <definedName name="B.109." localSheetId="2">#REF!,#REF!</definedName>
    <definedName name="B.109.">#REF!,#REF!</definedName>
    <definedName name="b.11" localSheetId="2">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[72]harga!#REF!</definedName>
    <definedName name="b.21">[72]harga!#REF!</definedName>
    <definedName name="b.21.a">[72]harga!#REF!</definedName>
    <definedName name="b.22">[72]harga!#REF!</definedName>
    <definedName name="b.22.a">[72]harga!#REF!</definedName>
    <definedName name="b.23">[72]harga!#REF!</definedName>
    <definedName name="b.23.a">[72]harga!#REF!</definedName>
    <definedName name="b.24">[72]harga!#REF!</definedName>
    <definedName name="b.25">[72]harga!#REF!</definedName>
    <definedName name="b.26">[72]harga!#REF!</definedName>
    <definedName name="b.27">[72]harga!#REF!</definedName>
    <definedName name="b.28">[72]harga!#REF!</definedName>
    <definedName name="b.29">[72]harga!#REF!</definedName>
    <definedName name="b.3" localSheetId="2">#REF!</definedName>
    <definedName name="b.3">#REF!</definedName>
    <definedName name="b.30" localSheetId="2">[72]harga!#REF!</definedName>
    <definedName name="b.30">[72]harga!#REF!</definedName>
    <definedName name="b.30a" localSheetId="2">[72]harga!#REF!</definedName>
    <definedName name="b.30a">[72]harga!#REF!</definedName>
    <definedName name="b.31">[72]harga!#REF!</definedName>
    <definedName name="b.32">[72]harga!#REF!</definedName>
    <definedName name="b.33">[72]harga!#REF!</definedName>
    <definedName name="b.33a">[72]harga!#REF!</definedName>
    <definedName name="b.33b">[72]harga!#REF!</definedName>
    <definedName name="b.34">[72]harga!#REF!</definedName>
    <definedName name="b.35">[72]harga!#REF!</definedName>
    <definedName name="b.36">[72]harga!#REF!</definedName>
    <definedName name="b.37">[72]harga!#REF!</definedName>
    <definedName name="b.38">[72]harga!#REF!</definedName>
    <definedName name="b.39">[72]harga!#REF!</definedName>
    <definedName name="b.4" localSheetId="2">#REF!</definedName>
    <definedName name="b.4">#REF!</definedName>
    <definedName name="b.40" localSheetId="2">[72]harga!#REF!</definedName>
    <definedName name="b.40">[72]harga!#REF!</definedName>
    <definedName name="b.5" localSheetId="2">#REF!</definedName>
    <definedName name="b.5">#REF!</definedName>
    <definedName name="b.6" localSheetId="2">#REF!</definedName>
    <definedName name="b.6">#REF!</definedName>
    <definedName name="b.7" localSheetId="2">#REF!</definedName>
    <definedName name="b.7">#REF!</definedName>
    <definedName name="b.8">#REF!</definedName>
    <definedName name="b.9">#REF!</definedName>
    <definedName name="b.palimanan">#REF!</definedName>
    <definedName name="B_1">#REF!</definedName>
    <definedName name="B_1_23">"$#REF!.$AF$157"</definedName>
    <definedName name="B_2">#REF!</definedName>
    <definedName name="B_23">"$#REF!.$AF$127"</definedName>
    <definedName name="B_BALOK">#REF!</definedName>
    <definedName name="b_bekisting">#REF!</definedName>
    <definedName name="B_beton123">#REF!</definedName>
    <definedName name="b_k300">#REF!</definedName>
    <definedName name="b_kali15_20">#REF!</definedName>
    <definedName name="b_kambang">[49]HARSAT!#REF!</definedName>
    <definedName name="B_KOLOM" localSheetId="2">#REF!</definedName>
    <definedName name="B_KOLOM">#REF!</definedName>
    <definedName name="B_Pembesian_polos" localSheetId="2">#REF!</definedName>
    <definedName name="B_Pembesian_polos">#REF!</definedName>
    <definedName name="b_siku" localSheetId="2">#REF!</definedName>
    <definedName name="b_siku">#REF!</definedName>
    <definedName name="b1535b145">#REF!</definedName>
    <definedName name="b2030b180">#REF!</definedName>
    <definedName name="b2035bs190">#REF!</definedName>
    <definedName name="b2060b180">#REF!</definedName>
    <definedName name="b3020b175">#REF!</definedName>
    <definedName name="b3020bs175">#REF!</definedName>
    <definedName name="b3040b160">#REF!</definedName>
    <definedName name="bab">[108]A!$D$15</definedName>
    <definedName name="BABAT">'[86] R A B'!#REF!</definedName>
    <definedName name="BABEHI">'[86] R A B'!#REF!</definedName>
    <definedName name="babekb" localSheetId="2">#REF!</definedName>
    <definedName name="babekb">#REF!</definedName>
    <definedName name="babekp" localSheetId="2">#REF!</definedName>
    <definedName name="babekp">#REF!</definedName>
    <definedName name="Baby_roller" localSheetId="2">#REF!</definedName>
    <definedName name="Baby_roller">#REF!</definedName>
    <definedName name="BACKUP_VOL">#REF!</definedName>
    <definedName name="badak">#REF!</definedName>
    <definedName name="badak2">[43]Bahan!#REF!</definedName>
    <definedName name="badak3" localSheetId="2">#REF!</definedName>
    <definedName name="badak3">#REF!</definedName>
    <definedName name="BAGIAN_1">'[109]Daf 1'!$K$423</definedName>
    <definedName name="bagpro">[108]A!$D$4</definedName>
    <definedName name="bagu">'[110]D.1.7'!$B$1:$L$41,'[110]D.1.7'!$N$42:$U$74</definedName>
    <definedName name="bahan" localSheetId="2">[111]AHSbj!#REF!</definedName>
    <definedName name="bahan">[111]AHSbj!#REF!</definedName>
    <definedName name="BAHAN?" localSheetId="2">#REF!</definedName>
    <definedName name="BAHAN?">#REF!</definedName>
    <definedName name="BAHAN_23">"$#REF!.$H$2"</definedName>
    <definedName name="bahan_8">[111]AHSbj!#REF!</definedName>
    <definedName name="BAHAN1">'[67]hrg sat1'!$L$30</definedName>
    <definedName name="BAHAN1_2">'[112]hrg sat1'!$L$30</definedName>
    <definedName name="BAHAN1_4">'[113]hrg sat1'!$L$30</definedName>
    <definedName name="BAHAN10">'[67]hrg sat1'!$L$39</definedName>
    <definedName name="BAHAN10_2">'[112]hrg sat1'!$L$39</definedName>
    <definedName name="BAHAN10_4">'[113]hrg sat1'!$L$39</definedName>
    <definedName name="BAHAN11">'[67]hrg sat1'!$L$40</definedName>
    <definedName name="BAHAN11_2">'[112]hrg sat1'!$L$40</definedName>
    <definedName name="BAHAN11_4">'[113]hrg sat1'!$L$40</definedName>
    <definedName name="BAHAN12">'[67]hrg sat1'!$L$41</definedName>
    <definedName name="BAHAN12_2">'[112]hrg sat1'!$L$41</definedName>
    <definedName name="BAHAN12_4">'[113]hrg sat1'!$L$41</definedName>
    <definedName name="BAHAN13">'[67]hrg sat1'!$L$42</definedName>
    <definedName name="BAHAN13_2">'[112]hrg sat1'!$L$42</definedName>
    <definedName name="BAHAN13_4">'[113]hrg sat1'!$L$42</definedName>
    <definedName name="BAHAN14">'[67]hrg sat1'!$L$43</definedName>
    <definedName name="BAHAN14_2">'[112]hrg sat1'!$L$43</definedName>
    <definedName name="BAHAN14_4">'[113]hrg sat1'!$L$43</definedName>
    <definedName name="BAHAN15">'[67]hrg sat1'!$L$44</definedName>
    <definedName name="BAHAN15_2">'[112]hrg sat1'!$L$44</definedName>
    <definedName name="BAHAN15_4">'[113]hrg sat1'!$L$44</definedName>
    <definedName name="BAHAN16">'[67]hrg sat1'!$L$45</definedName>
    <definedName name="BAHAN16_2">'[112]hrg sat1'!$L$45</definedName>
    <definedName name="BAHAN16_4">'[113]hrg sat1'!$L$45</definedName>
    <definedName name="BAHAN17">'[67]hrg sat1'!$L$46</definedName>
    <definedName name="BAHAN17_2">'[112]hrg sat1'!$L$46</definedName>
    <definedName name="BAHAN17_4">'[113]hrg sat1'!$L$46</definedName>
    <definedName name="BAHAN18">'[67]hrg sat1'!$L$47</definedName>
    <definedName name="BAHAN18_2">'[112]hrg sat1'!$L$47</definedName>
    <definedName name="BAHAN18_4">'[113]hrg sat1'!$L$47</definedName>
    <definedName name="BAHAN19">'[67]hrg sat1'!$L$48</definedName>
    <definedName name="BAHAN19_2">'[112]hrg sat1'!$L$48</definedName>
    <definedName name="BAHAN19_4">'[113]hrg sat1'!$L$48</definedName>
    <definedName name="BAHAN2">'[67]hrg sat1'!$L$31</definedName>
    <definedName name="BAHAN2_2">'[112]hrg sat1'!$L$31</definedName>
    <definedName name="BAHAN2_4">'[113]hrg sat1'!$L$31</definedName>
    <definedName name="BAHAN20">'[67]hrg sat1'!$L$49</definedName>
    <definedName name="BAHAN20_2">'[112]hrg sat1'!$L$49</definedName>
    <definedName name="BAHAN20_4">'[113]hrg sat1'!$L$49</definedName>
    <definedName name="BAHAN21">'[67]hrg sat1'!$L$50</definedName>
    <definedName name="BAHAN21_2">'[112]hrg sat1'!$L$50</definedName>
    <definedName name="BAHAN21_4">'[113]hrg sat1'!$L$50</definedName>
    <definedName name="BAHAN22">'[67]hrg sat1'!$L$51</definedName>
    <definedName name="BAHAN22_2">'[112]hrg sat1'!$L$51</definedName>
    <definedName name="BAHAN22_4">'[113]hrg sat1'!$L$51</definedName>
    <definedName name="BAHAN23">'[67]hrg sat1'!$L$52</definedName>
    <definedName name="BAHAN23_2">'[112]hrg sat1'!$L$52</definedName>
    <definedName name="BAHAN23_4">'[113]hrg sat1'!$L$52</definedName>
    <definedName name="BAHAN24">'[67]hrg sat1'!$L$53</definedName>
    <definedName name="BAHAN24_2">'[112]hrg sat1'!$L$53</definedName>
    <definedName name="BAHAN24_4">'[113]hrg sat1'!$L$53</definedName>
    <definedName name="BAHAN25">'[67]hrg sat1'!$L$57</definedName>
    <definedName name="BAHAN25_2">'[112]hrg sat1'!$L$57</definedName>
    <definedName name="BAHAN25_4">'[113]hrg sat1'!$L$57</definedName>
    <definedName name="BAHAN26">'[67]hrg sat1'!$L$58</definedName>
    <definedName name="BAHAN26_2">'[112]hrg sat1'!$L$58</definedName>
    <definedName name="BAHAN26_4">'[113]hrg sat1'!$L$58</definedName>
    <definedName name="BAHAN27">'[67]hrg sat1'!$L$59</definedName>
    <definedName name="BAHAN27_2">'[112]hrg sat1'!$L$59</definedName>
    <definedName name="BAHAN27_4">'[113]hrg sat1'!$L$59</definedName>
    <definedName name="BAHAN28">'[67]hrg sat1'!$L$60</definedName>
    <definedName name="BAHAN28_2">'[112]hrg sat1'!$L$60</definedName>
    <definedName name="BAHAN28_4">'[113]hrg sat1'!$L$60</definedName>
    <definedName name="BAHAN29">'[67]hrg sat1'!$L$61</definedName>
    <definedName name="BAHAN29_2">'[112]hrg sat1'!$L$61</definedName>
    <definedName name="BAHAN29_4">'[113]hrg sat1'!$L$61</definedName>
    <definedName name="BAHAN3">'[67]hrg sat1'!$L$32</definedName>
    <definedName name="BAHAN3_2">'[112]hrg sat1'!$L$32</definedName>
    <definedName name="BAHAN3_4">'[113]hrg sat1'!$L$32</definedName>
    <definedName name="BAHAN30">'[67]hrg sat1'!$L$62</definedName>
    <definedName name="BAHAN30_2">'[112]hrg sat1'!$L$62</definedName>
    <definedName name="BAHAN30_4">'[113]hrg sat1'!$L$62</definedName>
    <definedName name="BAHAN31">'[67]hrg sat1'!$L$63</definedName>
    <definedName name="BAHAN31_2">'[112]hrg sat1'!$L$63</definedName>
    <definedName name="BAHAN31_4">'[113]hrg sat1'!$L$63</definedName>
    <definedName name="BAHAN32">'[67]hrg sat1'!$L$64</definedName>
    <definedName name="BAHAN32_2">'[112]hrg sat1'!$L$64</definedName>
    <definedName name="BAHAN32_4">'[113]hrg sat1'!$L$64</definedName>
    <definedName name="BAHAN33">'[67]hrg sat1'!$L$65</definedName>
    <definedName name="BAHAN33_2">'[112]hrg sat1'!$L$65</definedName>
    <definedName name="BAHAN33_4">'[113]hrg sat1'!$L$65</definedName>
    <definedName name="BAHAN34">'[67]hrg sat1'!$L$66</definedName>
    <definedName name="BAHAN34_2">'[112]hrg sat1'!$L$66</definedName>
    <definedName name="BAHAN34_4">'[113]hrg sat1'!$L$66</definedName>
    <definedName name="BAHAN35">'[67]hrg sat1'!$L$68</definedName>
    <definedName name="BAHAN35_2">'[112]hrg sat1'!$L$68</definedName>
    <definedName name="BAHAN35_4">'[113]hrg sat1'!$L$68</definedName>
    <definedName name="BAHAN36">'[67]hrg sat1'!$L$69</definedName>
    <definedName name="BAHAN36_2">'[112]hrg sat1'!$L$69</definedName>
    <definedName name="BAHAN36_4">'[113]hrg sat1'!$L$69</definedName>
    <definedName name="BAHAN37">'[67]hrg sat1'!$L$70</definedName>
    <definedName name="BAHAN37_2">'[112]hrg sat1'!$L$70</definedName>
    <definedName name="BAHAN37_4">'[113]hrg sat1'!$L$70</definedName>
    <definedName name="BAHAN38">'[67]hrg sat1'!$L$71</definedName>
    <definedName name="BAHAN38_2">'[112]hrg sat1'!$L$71</definedName>
    <definedName name="BAHAN38_4">'[113]hrg sat1'!$L$71</definedName>
    <definedName name="BAHAN39">'[67]hrg sat1'!$L$72</definedName>
    <definedName name="BAHAN39_2">'[112]hrg sat1'!$L$72</definedName>
    <definedName name="BAHAN39_4">'[113]hrg sat1'!$L$72</definedName>
    <definedName name="BAHAN4">'[67]hrg sat1'!$L$33</definedName>
    <definedName name="BAHAN4_2">'[112]hrg sat1'!$L$33</definedName>
    <definedName name="BAHAN4_4">'[113]hrg sat1'!$L$33</definedName>
    <definedName name="BAHAN40">'[67]hrg sat1'!$L$73</definedName>
    <definedName name="BAHAN40_2">'[112]hrg sat1'!$L$73</definedName>
    <definedName name="BAHAN40_4">'[113]hrg sat1'!$L$73</definedName>
    <definedName name="BAHAN41">'[67]hrg sat1'!$L$74</definedName>
    <definedName name="BAHAN41_2">'[112]hrg sat1'!$L$74</definedName>
    <definedName name="BAHAN41_4">'[113]hrg sat1'!$L$74</definedName>
    <definedName name="BAHAN42">'[67]hrg sat1'!$L$75</definedName>
    <definedName name="BAHAN42_2">'[112]hrg sat1'!$L$75</definedName>
    <definedName name="BAHAN42_4">'[113]hrg sat1'!$L$75</definedName>
    <definedName name="BAHAN43">'[67]hrg sat1'!$L$76</definedName>
    <definedName name="BAHAN43_2">'[112]hrg sat1'!$L$76</definedName>
    <definedName name="BAHAN43_4">'[113]hrg sat1'!$L$76</definedName>
    <definedName name="BAHAN44">'[67]hrg sat1'!$L$77</definedName>
    <definedName name="BAHAN44_2">'[112]hrg sat1'!$L$77</definedName>
    <definedName name="BAHAN44_4">'[113]hrg sat1'!$L$77</definedName>
    <definedName name="BAHAN45">'[67]hrg sat1'!$L$78</definedName>
    <definedName name="BAHAN45_2">'[112]hrg sat1'!$L$78</definedName>
    <definedName name="BAHAN45_4">'[113]hrg sat1'!$L$78</definedName>
    <definedName name="BAHAN46">'[67]hrg sat1'!$L$79</definedName>
    <definedName name="BAHAN46_2">'[112]hrg sat1'!$L$79</definedName>
    <definedName name="BAHAN46_4">'[113]hrg sat1'!$L$79</definedName>
    <definedName name="BAHAN47">'[67]hrg sat1'!$L$80</definedName>
    <definedName name="BAHAN47_2">'[112]hrg sat1'!$L$80</definedName>
    <definedName name="BAHAN47_4">'[113]hrg sat1'!$L$80</definedName>
    <definedName name="BAHAN48">'[67]hrg sat1'!$L$81</definedName>
    <definedName name="BAHAN48_2">'[112]hrg sat1'!$L$81</definedName>
    <definedName name="BAHAN48_4">'[113]hrg sat1'!$L$81</definedName>
    <definedName name="BAHAN49">'[67]hrg sat1'!$L$82</definedName>
    <definedName name="BAHAN49_2">'[112]hrg sat1'!$L$82</definedName>
    <definedName name="BAHAN49_4">'[113]hrg sat1'!$L$82</definedName>
    <definedName name="BAHAN5">'[67]hrg sat1'!$L$34</definedName>
    <definedName name="BAHAN5_2">'[112]hrg sat1'!$L$34</definedName>
    <definedName name="BAHAN5_4">'[113]hrg sat1'!$L$34</definedName>
    <definedName name="BAHAN50">'[67]hrg sat1'!$L$83</definedName>
    <definedName name="BAHAN50_2">'[112]hrg sat1'!$L$83</definedName>
    <definedName name="BAHAN50_4">'[113]hrg sat1'!$L$83</definedName>
    <definedName name="BAHAN51">'[67]hrg sat1'!$L$84</definedName>
    <definedName name="BAHAN51_2">'[112]hrg sat1'!$L$84</definedName>
    <definedName name="BAHAN51_4">'[113]hrg sat1'!$L$84</definedName>
    <definedName name="BAHAN52">'[67]hrg sat1'!$L$85</definedName>
    <definedName name="BAHAN52_2">'[112]hrg sat1'!$L$85</definedName>
    <definedName name="BAHAN52_4">'[113]hrg sat1'!$L$85</definedName>
    <definedName name="BAHAN53">'[67]hrg sat1'!$L$86</definedName>
    <definedName name="BAHAN53_2">'[112]hrg sat1'!$L$86</definedName>
    <definedName name="BAHAN53_4">'[113]hrg sat1'!$L$86</definedName>
    <definedName name="BAHAN54">'[67]hrg sat1'!$L$87</definedName>
    <definedName name="BAHAN54_2">'[112]hrg sat1'!$L$87</definedName>
    <definedName name="BAHAN54_4">'[113]hrg sat1'!$L$87</definedName>
    <definedName name="BAHAN55">'[67]hrg sat1'!$L$88</definedName>
    <definedName name="BAHAN55_2">'[112]hrg sat1'!$L$88</definedName>
    <definedName name="BAHAN55_4">'[113]hrg sat1'!$L$88</definedName>
    <definedName name="BAHAN56">'[67]hrg sat1'!$L$89</definedName>
    <definedName name="BAHAN56_2">'[112]hrg sat1'!$L$89</definedName>
    <definedName name="BAHAN56_4">'[113]hrg sat1'!$L$89</definedName>
    <definedName name="BAHAN57">'[67]hrg sat1'!$L$90</definedName>
    <definedName name="BAHAN57_2">'[112]hrg sat1'!$L$90</definedName>
    <definedName name="BAHAN57_4">'[113]hrg sat1'!$L$90</definedName>
    <definedName name="BAHAN58">'[67]hrg sat1'!$L$91</definedName>
    <definedName name="BAHAN58_2">'[112]hrg sat1'!$L$91</definedName>
    <definedName name="BAHAN58_4">'[113]hrg sat1'!$L$91</definedName>
    <definedName name="BAHAN59">'[67]hrg sat1'!$L$92</definedName>
    <definedName name="BAHAN59_2">'[112]hrg sat1'!$L$92</definedName>
    <definedName name="BAHAN59_4">'[113]hrg sat1'!$L$92</definedName>
    <definedName name="BAHAN6">'[67]hrg sat1'!$L$35</definedName>
    <definedName name="BAHAN6_2">'[112]hrg sat1'!$L$35</definedName>
    <definedName name="BAHAN6_4">'[113]hrg sat1'!$L$35</definedName>
    <definedName name="BAHAN60">'[67]hrg sat1'!$L$93</definedName>
    <definedName name="BAHAN60_2">'[112]hrg sat1'!$L$93</definedName>
    <definedName name="BAHAN60_4">'[113]hrg sat1'!$L$93</definedName>
    <definedName name="BAHAN61">'[67]hrg sat1'!$L$94</definedName>
    <definedName name="BAHAN61_2">'[112]hrg sat1'!$L$94</definedName>
    <definedName name="BAHAN61_4">'[113]hrg sat1'!$L$94</definedName>
    <definedName name="BAHAN62">'[67]hrg sat1'!$L$95</definedName>
    <definedName name="BAHAN62_2">'[112]hrg sat1'!$L$95</definedName>
    <definedName name="BAHAN62_4">'[113]hrg sat1'!$L$95</definedName>
    <definedName name="BAHAN63">'[67]hrg sat1'!$L$96</definedName>
    <definedName name="BAHAN63_2">'[112]hrg sat1'!$L$96</definedName>
    <definedName name="BAHAN63_4">'[113]hrg sat1'!$L$96</definedName>
    <definedName name="BAHAN64">'[67]hrg sat1'!$L$97</definedName>
    <definedName name="BAHAN64_2">'[112]hrg sat1'!$L$97</definedName>
    <definedName name="BAHAN64_4">'[113]hrg sat1'!$L$97</definedName>
    <definedName name="BAHAN65">'[67]hrg sat1'!$L$98</definedName>
    <definedName name="BAHAN65_2">'[112]hrg sat1'!$L$98</definedName>
    <definedName name="BAHAN65_4">'[113]hrg sat1'!$L$98</definedName>
    <definedName name="BAHAN66">'[67]hrg sat1'!$L$99</definedName>
    <definedName name="BAHAN66_2">'[112]hrg sat1'!$L$99</definedName>
    <definedName name="BAHAN66_4">'[113]hrg sat1'!$L$99</definedName>
    <definedName name="BAHAN67">'[67]hrg sat1'!$L$100</definedName>
    <definedName name="BAHAN67_2">'[112]hrg sat1'!$L$100</definedName>
    <definedName name="BAHAN67_4">'[113]hrg sat1'!$L$100</definedName>
    <definedName name="BAHAN68">'[67]hrg sat1'!$L$101</definedName>
    <definedName name="BAHAN68_2">'[112]hrg sat1'!$L$101</definedName>
    <definedName name="BAHAN68_4">'[113]hrg sat1'!$L$101</definedName>
    <definedName name="BAHAN69">'[67]hrg sat1'!$L$102</definedName>
    <definedName name="BAHAN69_2">'[112]hrg sat1'!$L$102</definedName>
    <definedName name="BAHAN69_4">'[113]hrg sat1'!$L$102</definedName>
    <definedName name="BAHAN7">'[67]hrg sat1'!$L$36</definedName>
    <definedName name="BAHAN7_2">'[112]hrg sat1'!$L$36</definedName>
    <definedName name="BAHAN7_4">'[113]hrg sat1'!$L$36</definedName>
    <definedName name="BAHAN70">'[67]hrg sat1'!$L$103</definedName>
    <definedName name="BAHAN70_2">'[112]hrg sat1'!$L$103</definedName>
    <definedName name="BAHAN70_4">'[113]hrg sat1'!$L$103</definedName>
    <definedName name="BAHAN71">'[67]hrg sat1'!$L$104</definedName>
    <definedName name="BAHAN71_2">'[112]hrg sat1'!$L$104</definedName>
    <definedName name="BAHAN71_4">'[113]hrg sat1'!$L$104</definedName>
    <definedName name="BAHAN72">'[67]hrg sat1'!$L$105</definedName>
    <definedName name="BAHAN72_2">'[112]hrg sat1'!$L$105</definedName>
    <definedName name="BAHAN72_4">'[113]hrg sat1'!$L$105</definedName>
    <definedName name="BAHAN74">'[114]hrg sat'!$L$111</definedName>
    <definedName name="BAHAN74_2">'[115]hrg sat'!$L$111</definedName>
    <definedName name="BAHAN74_4">'[116]hrg sat'!$L$111</definedName>
    <definedName name="BAHAN8">'[67]hrg sat1'!$L$37</definedName>
    <definedName name="BAHAN8_2">'[112]hrg sat1'!$L$37</definedName>
    <definedName name="BAHAN8_4">'[113]hrg sat1'!$L$37</definedName>
    <definedName name="BAHAN9">'[67]hrg sat1'!$L$38</definedName>
    <definedName name="BAHAN9_2">'[112]hrg sat1'!$L$38</definedName>
    <definedName name="BAHAN9_4">'[113]hrg sat1'!$L$38</definedName>
    <definedName name="BAHU" localSheetId="2">#REF!</definedName>
    <definedName name="BAHU">'[47]Kuantitas &amp; Harga'!#REF!</definedName>
    <definedName name="BAHUJALAN" localSheetId="2">[64]ANALISA!#REF!</definedName>
    <definedName name="BAHUJALAN">[64]ANALISA!#REF!</definedName>
    <definedName name="BAILLY" localSheetId="2">[64]ANALISA!#REF!</definedName>
    <definedName name="BAILLY">[64]ANALISA!#REF!</definedName>
    <definedName name="BAJA">'[86] R A B'!#REF!</definedName>
    <definedName name="BAJA_BEKAS">[64]HSD!#REF!</definedName>
    <definedName name="baja_tulangan_patok_hektometer" localSheetId="2">#REF!</definedName>
    <definedName name="baja_tulangan_patok_hektometer">#REF!</definedName>
    <definedName name="baja_tulangan_patok_kilometer" localSheetId="2">#REF!</definedName>
    <definedName name="baja_tulangan_patok_kilometer">#REF!</definedName>
    <definedName name="baja_tulangan_patok_pengarah" localSheetId="2">#REF!</definedName>
    <definedName name="baja_tulangan_patok_pengarah">#REF!</definedName>
    <definedName name="BajaBeton" localSheetId="2">[58]SB!#REF!</definedName>
    <definedName name="BajaBeton">[58]SB!#REF!</definedName>
    <definedName name="BAJAK_BEKAS" localSheetId="2">[64]HSD!#REF!</definedName>
    <definedName name="BAJAK_BEKAS">[64]HSD!#REF!</definedName>
    <definedName name="BajaKonstruksi" localSheetId="2">[58]SB!#REF!</definedName>
    <definedName name="BajaKonstruksi">[58]SB!#REF!</definedName>
    <definedName name="BajaTralis" localSheetId="2">[58]SB!#REF!</definedName>
    <definedName name="BajaTralis">[58]SB!#REF!</definedName>
    <definedName name="bajau.24" localSheetId="2">#REF!</definedName>
    <definedName name="bajau.24">#REF!</definedName>
    <definedName name="Bak_Kontrol" localSheetId="2">#REF!</definedName>
    <definedName name="Bak_Kontrol">#REF!</definedName>
    <definedName name="bakmandi">'[104]HB '!$F$160</definedName>
    <definedName name="baktraso" localSheetId="2">#REF!</definedName>
    <definedName name="baktraso">#REF!</definedName>
    <definedName name="bal1525b140" localSheetId="2">#REF!</definedName>
    <definedName name="bal1525b140">#REF!</definedName>
    <definedName name="bal1525b220" localSheetId="2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#REF!</definedName>
    <definedName name="balok_jati">#REF!</definedName>
    <definedName name="balok_kamper">#REF!</definedName>
    <definedName name="BALOK_KELAS_3">'[117]HARGA BAHAN'!$F$41</definedName>
    <definedName name="balok_meranti" localSheetId="2">#REF!</definedName>
    <definedName name="balok_meranti">#REF!</definedName>
    <definedName name="balok140" localSheetId="2">#REF!</definedName>
    <definedName name="balok140">#REF!</definedName>
    <definedName name="BALOK1525" localSheetId="2">#REF!</definedName>
    <definedName name="BALOK1525">#REF!</definedName>
    <definedName name="balok1540">#REF!</definedName>
    <definedName name="balok2030">#REF!</definedName>
    <definedName name="balok2040">#REF!</definedName>
    <definedName name="balok20x30">[49]ANALISA!#REF!</definedName>
    <definedName name="balok20x40">[49]ANALISA!#REF!</definedName>
    <definedName name="BALOK3020" localSheetId="2">#REF!</definedName>
    <definedName name="BALOK3020">#REF!</definedName>
    <definedName name="balok3040" localSheetId="2">#REF!</definedName>
    <definedName name="balok3040">#REF!</definedName>
    <definedName name="balok3050" localSheetId="2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ulin.6">[118]hsbu!$F$166</definedName>
    <definedName name="bambang">'[110]D.1.5'!$B$1:$L$37,'[110]D.1.5'!$N$38:$U$72</definedName>
    <definedName name="bambu" localSheetId="2">#REF!</definedName>
    <definedName name="bambu">#REF!</definedName>
    <definedName name="BANG" localSheetId="2">#REF!</definedName>
    <definedName name="BANG">#REF!</definedName>
    <definedName name="bangkirai_papan" localSheetId="2">#REF!</definedName>
    <definedName name="bangkirai_papan">#REF!</definedName>
    <definedName name="bangkirai_usuk">#REF!</definedName>
    <definedName name="bantu">#REF!</definedName>
    <definedName name="baru">#REF!</definedName>
    <definedName name="basaom_23">"$#REF!.$H$151"</definedName>
    <definedName name="basdim_23">"$#REF!.$H$85"</definedName>
    <definedName name="basdoc_23">"$#REF!.$H$83"</definedName>
    <definedName name="base">#REF!</definedName>
    <definedName name="Base_camp_distance">#REF!</definedName>
    <definedName name="basfs_23">"$#REF!.$H$304"</definedName>
    <definedName name="basi_23">"$#REF!.$H$326"</definedName>
    <definedName name="basic">#REF!</definedName>
    <definedName name="basitc_23">"$#REF!.$H$325"</definedName>
    <definedName name="basrtu_23">"$#REF!.$H$80"</definedName>
    <definedName name="bastw_23">"$#REF!.$H$321"</definedName>
    <definedName name="bata">#REF!</definedName>
    <definedName name="bata13">[62]anal!$I$125</definedName>
    <definedName name="bata15">[62]anal!$I$143</definedName>
    <definedName name="bata15_2" localSheetId="2">#REF!</definedName>
    <definedName name="bata15_2">#REF!</definedName>
    <definedName name="bata15_6" localSheetId="2">#REF!</definedName>
    <definedName name="bata15_6">#REF!</definedName>
    <definedName name="bata15_7" localSheetId="2">#REF!</definedName>
    <definedName name="bata15_7">#REF!</definedName>
    <definedName name="bata2">#REF!</definedName>
    <definedName name="bata4">#REF!</definedName>
    <definedName name="bata40">[62]anal!$I$152</definedName>
    <definedName name="BATACO" localSheetId="2">#REF!</definedName>
    <definedName name="BATACO">#REF!</definedName>
    <definedName name="bataco_2">[99]harsat!#REF!</definedName>
    <definedName name="bataco_4">[100]harsat!#REF!</definedName>
    <definedName name="Batako" localSheetId="2">#REF!</definedName>
    <definedName name="Batako">#REF!</definedName>
    <definedName name="BATATRAS" localSheetId="2">[119]Reservoir!#REF!</definedName>
    <definedName name="BATATRAS">[119]Reservoir!#REF!</definedName>
    <definedName name="batu" localSheetId="2">[58]SB!#REF!</definedName>
    <definedName name="batu">[58]SB!#REF!</definedName>
    <definedName name="batu_b" localSheetId="2">#REF!</definedName>
    <definedName name="batu_b">#REF!</definedName>
    <definedName name="batu_batu_kali" localSheetId="2">#REF!</definedName>
    <definedName name="batu_batu_kali">#REF!</definedName>
    <definedName name="batu_belah_telford" localSheetId="2">#REF!</definedName>
    <definedName name="batu_belah_telford">#REF!</definedName>
    <definedName name="Batu_kali">#REF!</definedName>
    <definedName name="batubata">#REF!</definedName>
    <definedName name="BATUBELAH">#REF!</definedName>
    <definedName name="batucatur">#REF!</definedName>
    <definedName name="batucor">#REF!</definedName>
    <definedName name="BATUKALI">#REF!</definedName>
    <definedName name="batukali_PAsang_batu_mortar">#REF!</definedName>
    <definedName name="BatuKapur">[58]SB!#REF!</definedName>
    <definedName name="batumuka">[58]SB!#REF!</definedName>
    <definedName name="batupecah12">'[8]Har-sat finish'!$E$79</definedName>
    <definedName name="batupecah23">'[8]Har-sat finish'!$E$78</definedName>
    <definedName name="batuslate">[62]anal!#REF!</definedName>
    <definedName name="bautasb" localSheetId="2">#REF!</definedName>
    <definedName name="bautasb">#REF!</definedName>
    <definedName name="BautBaja">[58]SB!#REF!</definedName>
    <definedName name="bautbgl" localSheetId="2">#REF!</definedName>
    <definedName name="bautbgl">#REF!</definedName>
    <definedName name="BAX" localSheetId="2">#REF!</definedName>
    <definedName name="BAX">#REF!</definedName>
    <definedName name="BAX_23">"$#REF!.$AQ$7"</definedName>
    <definedName name="BB">#REF!</definedName>
    <definedName name="bb.05">'[77]Sat~Bahu'!$C$41</definedName>
    <definedName name="bb.1">'[77]Sat~Bahu'!$C$40</definedName>
    <definedName name="bb.10">'[77]Sat~Bahu'!$C$35</definedName>
    <definedName name="bb.2">'[77]Sat~Bahu'!$C$39</definedName>
    <definedName name="bb.3">'[77]Sat~Bahu'!$C$38</definedName>
    <definedName name="bb.5">'[77]Sat~Bahu'!$C$37</definedName>
    <definedName name="bbata1">[98]harsat!$G$26</definedName>
    <definedName name="bbata1_2">[99]harsat!$G$26</definedName>
    <definedName name="bbata1_4">[100]harsat!$G$26</definedName>
    <definedName name="bbata2">[98]harsat!#REF!</definedName>
    <definedName name="bbata2_2">[99]harsat!#REF!</definedName>
    <definedName name="bbata2_4">[100]harsat!#REF!</definedName>
    <definedName name="bbbbb" localSheetId="2">#REF!</definedName>
    <definedName name="bbbbb">#REF!</definedName>
    <definedName name="bbelah1520" localSheetId="2">[98]harsat!#REF!</definedName>
    <definedName name="bbelah1520">[98]harsat!#REF!</definedName>
    <definedName name="bbelah1520_2" localSheetId="2">[99]harsat!#REF!</definedName>
    <definedName name="bbelah1520_2">[99]harsat!#REF!</definedName>
    <definedName name="bbelah1520_4" localSheetId="2">[100]harsat!#REF!</definedName>
    <definedName name="bbelah1520_4">[100]harsat!#REF!</definedName>
    <definedName name="BBETONBALOK3050" localSheetId="2">[120]ANALISA!#REF!</definedName>
    <definedName name="BBETONBALOK3050">[120]ANALISA!#REF!</definedName>
    <definedName name="BBL">'[44]H S D'!$E$40</definedName>
    <definedName name="bbobos10">[98]harsat!#REF!</definedName>
    <definedName name="bbobos10_2">[99]harsat!#REF!</definedName>
    <definedName name="bbobos10_4">[100]harsat!#REF!</definedName>
    <definedName name="BBX" localSheetId="2">#REF!</definedName>
    <definedName name="BBX">#REF!</definedName>
    <definedName name="BBX_23">"$#REF!.$AW$7"</definedName>
    <definedName name="BC">#N/A</definedName>
    <definedName name="bcor">#REF!</definedName>
    <definedName name="BCP">#N/A</definedName>
    <definedName name="bcv100_23">"$#REF!.$M$419"</definedName>
    <definedName name="bcv125_23">"$#REF!.$M$277"</definedName>
    <definedName name="bcv150_23">"$#REF!.$M$416"</definedName>
    <definedName name="BCX">#REF!</definedName>
    <definedName name="BCX_23">"$#REF!.$BC$7"</definedName>
    <definedName name="bdia6">#REF!</definedName>
    <definedName name="bdia6_23">"$#REF!.$V$186"</definedName>
    <definedName name="BE">#N/A</definedName>
    <definedName name="BEBET">'[86] R A B'!#REF!</definedName>
    <definedName name="begel" localSheetId="2">#REF!</definedName>
    <definedName name="begel">#REF!</definedName>
    <definedName name="begesting">[65]har.sat.S!$I$60</definedName>
    <definedName name="BEGISTING">[121]Anl!#REF!</definedName>
    <definedName name="begisting_kolom_balok" localSheetId="2">#REF!</definedName>
    <definedName name="begisting_kolom_balok">#REF!</definedName>
    <definedName name="begisting_pancang_beton" localSheetId="2">#REF!</definedName>
    <definedName name="begisting_pancang_beton">#REF!</definedName>
    <definedName name="begisting_plat" localSheetId="2">#REF!</definedName>
    <definedName name="begisting_plat">#REF!</definedName>
    <definedName name="BEGO" localSheetId="2">'[86] R A B'!#REF!</definedName>
    <definedName name="BEGO">'[86] R A B'!#REF!</definedName>
    <definedName name="bek.ap" localSheetId="2">'[122]Sat~Bahu'!#REF!</definedName>
    <definedName name="bek.ap">'[122]Sat~Bahu'!#REF!</definedName>
    <definedName name="Bekesting_Balok" localSheetId="2">#REF!</definedName>
    <definedName name="Bekesting_Balok">#REF!</definedName>
    <definedName name="Bekesting_Kolom" localSheetId="2">#REF!</definedName>
    <definedName name="Bekesting_Kolom">#REF!</definedName>
    <definedName name="Bekesting_Lantai" localSheetId="2">#REF!</definedName>
    <definedName name="Bekesting_Lantai">#REF!</definedName>
    <definedName name="Bekesting_Pondasi">#REF!</definedName>
    <definedName name="Bekesting_Ringbalk">#REF!</definedName>
    <definedName name="Bekesting_Sloof">#REF!</definedName>
    <definedName name="Bekesting_Tangga">#REF!</definedName>
    <definedName name="bekist12">#REF!</definedName>
    <definedName name="bekist9">#REF!</definedName>
    <definedName name="bekistb">#REF!</definedName>
    <definedName name="bekisting">[46]Analisa!$I$135</definedName>
    <definedName name="bekisting_2" localSheetId="2">#REF!</definedName>
    <definedName name="bekisting_2">#REF!</definedName>
    <definedName name="bekisting_6" localSheetId="2">#REF!</definedName>
    <definedName name="bekisting_6">#REF!</definedName>
    <definedName name="bekisting_7" localSheetId="2">#REF!</definedName>
    <definedName name="bekisting_7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6">#REF!</definedName>
    <definedName name="bekistingklpraktis_7">#REF!</definedName>
    <definedName name="bekistingkolom">#REF!</definedName>
    <definedName name="bekistinglantai">#REF!</definedName>
    <definedName name="bekistingpondasi">#REF!</definedName>
    <definedName name="bekistingsederhana">#REF!</definedName>
    <definedName name="bekistingsederhana_2">#REF!</definedName>
    <definedName name="bekistingsederhana_6">#REF!</definedName>
    <definedName name="bekistingsederhana_7">#REF!</definedName>
    <definedName name="bekistingsloof">#REF!</definedName>
    <definedName name="bekistingtangga">#REF!</definedName>
    <definedName name="bekistp">#REF!</definedName>
    <definedName name="bekpan">#REF!</definedName>
    <definedName name="BELOWTITLE_37">"$#REF!.$A$214"</definedName>
    <definedName name="BENANG">[119]Reservoir!#REF!</definedName>
    <definedName name="benangan" localSheetId="2">#REF!</definedName>
    <definedName name="benangan">#REF!</definedName>
    <definedName name="benangan_sudut" localSheetId="2">#REF!</definedName>
    <definedName name="benangan_sudut">#REF!</definedName>
    <definedName name="benangan13" localSheetId="2">#REF!</definedName>
    <definedName name="benangan13">#REF!</definedName>
    <definedName name="benangan13_2">#REF!</definedName>
    <definedName name="benangan13_6">#REF!</definedName>
    <definedName name="benangan13_7">#REF!</definedName>
    <definedName name="bendrat">[72]harga!#REF!</definedName>
    <definedName name="BenklemanBeam">'[81]Harga Dasar'!#REF!</definedName>
    <definedName name="BENSIN">[123]TABEL!$L$5</definedName>
    <definedName name="bentang" localSheetId="2">#REF!</definedName>
    <definedName name="bentang">#REF!</definedName>
    <definedName name="besi" localSheetId="2">#REF!</definedName>
    <definedName name="besi">#REF!</definedName>
    <definedName name="besi_2" localSheetId="2">#REF!</definedName>
    <definedName name="besi_2">#REF!</definedName>
    <definedName name="besi_6">#REF!</definedName>
    <definedName name="besi_7">#REF!</definedName>
    <definedName name="besi_c">#REF!</definedName>
    <definedName name="BESI_C200X100X55X8">#REF!</definedName>
    <definedName name="Besi_gorong2_sd45">#REF!</definedName>
    <definedName name="besi_plat2">#REF!</definedName>
    <definedName name="besi_plat3">#REF!</definedName>
    <definedName name="besi_siku">#REF!</definedName>
    <definedName name="BESI_SIKU40X80X4">#REF!</definedName>
    <definedName name="besi_strand">[49]HARSAT!#REF!</definedName>
    <definedName name="besi_tulangan" localSheetId="2">#REF!</definedName>
    <definedName name="besi_tulangan">#REF!</definedName>
    <definedName name="besi_wf" localSheetId="2">#REF!</definedName>
    <definedName name="besi_wf">#REF!</definedName>
    <definedName name="BESI_WF200X100X55X8" localSheetId="2">#REF!</definedName>
    <definedName name="BESI_WF200X100X55X8">#REF!</definedName>
    <definedName name="besibeton">#REF!</definedName>
    <definedName name="BesiGalvanis">[58]SB!#REF!</definedName>
    <definedName name="besipolos">[65]har.sat.S!$I$66</definedName>
    <definedName name="besistrip" localSheetId="2">#REF!</definedName>
    <definedName name="besistrip">#REF!</definedName>
    <definedName name="besiulir">[65]har.sat.S!$I$67</definedName>
    <definedName name="betagum" localSheetId="2">#REF!</definedName>
    <definedName name="betagum">#REF!</definedName>
    <definedName name="beton" localSheetId="2">#REF!</definedName>
    <definedName name="beton">#REF!</definedName>
    <definedName name="beton.k.225" localSheetId="2">#REF!</definedName>
    <definedName name="beton.k.225">#REF!</definedName>
    <definedName name="beton.k.bo">#REF!</definedName>
    <definedName name="beton_123">#REF!</definedName>
    <definedName name="beton_2">#REF!</definedName>
    <definedName name="beton_6">#REF!</definedName>
    <definedName name="beton_7">#REF!</definedName>
    <definedName name="Beton_Bertulang_Balok">#REF!</definedName>
    <definedName name="Beton_Bertulang_Geuvel">#REF!</definedName>
    <definedName name="Beton_Bertulang_Kolom">#REF!</definedName>
    <definedName name="Beton_Bertulang_Lantai_Dak">#REF!</definedName>
    <definedName name="Beton_Bertulang_Pondasi">#REF!</definedName>
    <definedName name="Beton_Bertulang_Ringbalk">#REF!</definedName>
    <definedName name="Beton_Bertulang_Sloof">#REF!</definedName>
    <definedName name="Beton_Bertulang_Tangga">#REF!</definedName>
    <definedName name="BETON_BESI">[121]Anl!#REF!</definedName>
    <definedName name="Beton_gorong2_45sd75" localSheetId="2">#REF!</definedName>
    <definedName name="Beton_gorong2_45sd75">#REF!</definedName>
    <definedName name="Beton_gorong2_75sd120" localSheetId="2">#REF!</definedName>
    <definedName name="Beton_gorong2_75sd120">#REF!</definedName>
    <definedName name="Beton_gorong2_sd45" localSheetId="2">#REF!</definedName>
    <definedName name="Beton_gorong2_sd45">#REF!</definedName>
    <definedName name="beton_K350">#REF!</definedName>
    <definedName name="Beton_Lantai_Kerja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_Struktur">#REF!</definedName>
    <definedName name="Beton_Tumbuk_Lt">#REF!</definedName>
    <definedName name="beton123">[124]ANALISA!#REF!</definedName>
    <definedName name="beton2" localSheetId="2">#REF!</definedName>
    <definedName name="beton2">#REF!</definedName>
    <definedName name="beton250" localSheetId="2">#REF!</definedName>
    <definedName name="beton250">#REF!</definedName>
    <definedName name="betonbalok1530" localSheetId="2">#REF!</definedName>
    <definedName name="betonbalok1530">#REF!</definedName>
    <definedName name="betonbalok1530_2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6">#REF!</definedName>
    <definedName name="betonbalok3060_7">#REF!</definedName>
    <definedName name="Betoneser">#REF!</definedName>
    <definedName name="BETONK_225">[64]ANALISA!#REF!</definedName>
    <definedName name="BetonK175" localSheetId="2">#REF!</definedName>
    <definedName name="BetonK175">#REF!</definedName>
    <definedName name="betonk225" localSheetId="2">#REF!</definedName>
    <definedName name="betonk225">#REF!</definedName>
    <definedName name="betonk250" localSheetId="2">#REF!</definedName>
    <definedName name="betonk250">#REF!</definedName>
    <definedName name="betonk300">#REF!</definedName>
    <definedName name="betonkolom1515">#REF!</definedName>
    <definedName name="betonkolom1515_2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6">#REF!</definedName>
    <definedName name="betonlisplank_7">#REF!</definedName>
    <definedName name="betonplatdeck">#REF!</definedName>
    <definedName name="betonplatdeck_2">#REF!</definedName>
    <definedName name="betonplatdeck_6">#REF!</definedName>
    <definedName name="betonplatdeck_7">#REF!</definedName>
    <definedName name="betonpor">#REF!</definedName>
    <definedName name="betonpor_2">#REF!</definedName>
    <definedName name="betonpor_6">#REF!</definedName>
    <definedName name="betonpor_7">#REF!</definedName>
    <definedName name="betonslof2540">#REF!</definedName>
    <definedName name="betonslof2540_2">#REF!</definedName>
    <definedName name="betonslof2540_6">#REF!</definedName>
    <definedName name="betonslof2540_7">#REF!</definedName>
    <definedName name="betonstrous">#REF!</definedName>
    <definedName name="betonstrous_2">#REF!</definedName>
    <definedName name="betonstrous_6">#REF!</definedName>
    <definedName name="betonstrous_7">#REF!</definedName>
    <definedName name="betul">#REF!</definedName>
    <definedName name="bevel_kaca">#REF!</definedName>
    <definedName name="BGGH">[79]ALAT!$AW$32</definedName>
    <definedName name="BgHasilCttRange" localSheetId="2">#REF!</definedName>
    <definedName name="BgHasilCttRange">#REF!</definedName>
    <definedName name="BgHasilRange" localSheetId="2">#REF!</definedName>
    <definedName name="BgHasilRange">#REF!</definedName>
    <definedName name="BgHslCttRange" localSheetId="2">#REF!</definedName>
    <definedName name="BgHslCttRange">#REF!</definedName>
    <definedName name="BgHslRange">#REF!</definedName>
    <definedName name="bgkrbekisting">[124]ANALISA!#REF!</definedName>
    <definedName name="bh.101">[72]harga!#REF!</definedName>
    <definedName name="bh.49">[72]harga!#REF!</definedName>
    <definedName name="bh.50">[72]harga!#REF!</definedName>
    <definedName name="bh.58">[72]harga!#REF!</definedName>
    <definedName name="bh.7">[72]harga!#REF!</definedName>
    <definedName name="bh.72">[72]harga!#REF!</definedName>
    <definedName name="bh.86">[72]harga!#REF!</definedName>
    <definedName name="bh.98">[72]harga!#REF!</definedName>
    <definedName name="Bhn_Beton_1_2_3" localSheetId="2">#REF!</definedName>
    <definedName name="Bhn_Beton_1_2_3">#REF!</definedName>
    <definedName name="biasa">'[125]Harga Dasar'!$H$42</definedName>
    <definedName name="biaya">[22]RINCIAN!$H$9</definedName>
    <definedName name="BIAYA.012" localSheetId="2">#REF!</definedName>
    <definedName name="BIAYA.012">#REF!</definedName>
    <definedName name="BIAYA.019" localSheetId="2">#REF!</definedName>
    <definedName name="BIAYA.019">#REF!</definedName>
    <definedName name="BIAYA.033" localSheetId="2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LANGAN">#REF!</definedName>
    <definedName name="Bin">#REF!</definedName>
    <definedName name="bindrad">#REF!</definedName>
    <definedName name="bisbeton">#REF!</definedName>
    <definedName name="BJ">#REF!</definedName>
    <definedName name="BJ_23">"$#REF!.$#REF!$#REF!"</definedName>
    <definedName name="bj_tulangan">#REF!</definedName>
    <definedName name="bjbaja">#REF!</definedName>
    <definedName name="bjls">'[52]Up &amp; bhn'!#REF!</definedName>
    <definedName name="BK">[34]ANALISA!#REF!</definedName>
    <definedName name="bkali" localSheetId="2">#REF!</definedName>
    <definedName name="bkali">#REF!</definedName>
    <definedName name="BKF" localSheetId="2">#REF!</definedName>
    <definedName name="BKF">#REF!</definedName>
    <definedName name="bkontrol" localSheetId="2">#REF!</definedName>
    <definedName name="bkontrol">#REF!</definedName>
    <definedName name="BL">#REF!</definedName>
    <definedName name="BLKT">'[77]Sat~Bahu'!$C$18</definedName>
    <definedName name="bln" localSheetId="2">#REF!</definedName>
    <definedName name="bln">#REF!</definedName>
    <definedName name="BLRange" localSheetId="2">#REF!</definedName>
    <definedName name="BLRange">#REF!</definedName>
    <definedName name="BLT">'[77]Sat~Bahu'!$C$19</definedName>
    <definedName name="BLTT">'[77]Sat~Bahu'!$C$17</definedName>
    <definedName name="blw">'[77]Sat~Bahu'!$C$113</definedName>
    <definedName name="bmcb_23">"$#REF!.$#REF!$#REF!"</definedName>
    <definedName name="bnp">#REF!</definedName>
    <definedName name="BOBOT">#REF!</definedName>
    <definedName name="Bobot.1">#REF!</definedName>
    <definedName name="Bobot_Asli">#REF!</definedName>
    <definedName name="bobot_awal">#REF!</definedName>
    <definedName name="bobot_Kontrak_Asli">#REF!</definedName>
    <definedName name="BOBOTCCO">#REF!</definedName>
    <definedName name="boh.1.25">[72]harga!#REF!</definedName>
    <definedName name="boh.4">[72]harga!#REF!</definedName>
    <definedName name="boh.bs.1.25">[72]harga!#REF!</definedName>
    <definedName name="bok1300600_37">"$#REF!.$#REF!$#REF!"</definedName>
    <definedName name="bok14001000_37">"$#REF!.$#REF!$#REF!"</definedName>
    <definedName name="bok1400600_37">"$#REF!.$#REF!$#REF!"</definedName>
    <definedName name="bok1600800_37">"$#REF!.$#REF!$#REF!"</definedName>
    <definedName name="BONGDIN">'[126]ANALISA GRS TENGAH'!$H$73</definedName>
    <definedName name="Bongkar_Beton_Bertulang" localSheetId="2">#REF!</definedName>
    <definedName name="Bongkar_Beton_Bertulang">#REF!</definedName>
    <definedName name="BONGKAR_DINDING" localSheetId="2">#REF!</definedName>
    <definedName name="BONGKAR_DINDING">#REF!</definedName>
    <definedName name="Bongkar_Dinding_Bata" localSheetId="2">#REF!</definedName>
    <definedName name="Bongkar_Dinding_Bata">#REF!</definedName>
    <definedName name="bONGKAR_JEMBATAN">#REF!</definedName>
    <definedName name="BONGKAR_PILAR">[64]ANALISA!#REF!</definedName>
    <definedName name="bongkaran">[65]har.sat.S!$I$134</definedName>
    <definedName name="Bongkarasbes" localSheetId="2">#REF!</definedName>
    <definedName name="Bongkarasbes">#REF!</definedName>
    <definedName name="bongkarbeton" localSheetId="2">#REF!</definedName>
    <definedName name="bongkarbeton">#REF!</definedName>
    <definedName name="bongkarbubunganasbes" localSheetId="2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Q">#REF!</definedName>
    <definedName name="bor">#REF!</definedName>
    <definedName name="border">[62]anal!#REF!</definedName>
    <definedName name="borneobalok">'[85]har-sat'!$E$119</definedName>
    <definedName name="BOTTOM">[127]RESUME!$I$122</definedName>
    <definedName name="bouw" localSheetId="2">#REF!</definedName>
    <definedName name="bouw">#REF!</definedName>
    <definedName name="bouwplank">[65]har.sat.S!$I$131</definedName>
    <definedName name="BOW">[128]Bahan!$G$49</definedName>
    <definedName name="BOWBA.16" localSheetId="2">#REF!</definedName>
    <definedName name="BOWBA.16">#REF!</definedName>
    <definedName name="BOWE.10" localSheetId="2">#REF!</definedName>
    <definedName name="BOWE.10">#REF!</definedName>
    <definedName name="BOWE.13" localSheetId="2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[57]Analisa!$L$2039</definedName>
    <definedName name="BOWPLANK" localSheetId="2">#REF!</definedName>
    <definedName name="BOWPLANK">#REF!</definedName>
    <definedName name="BOWUA.16" localSheetId="2">#REF!</definedName>
    <definedName name="BOWUA.16">#REF!</definedName>
    <definedName name="BOX_37">"$#REF!.$D$631:$AC$1116"</definedName>
    <definedName name="box_panel">#REF!</definedName>
    <definedName name="BOX2_37">"$#REF!.$D$362:$AC$394"</definedName>
    <definedName name="bpecah01">[98]harsat!#REF!</definedName>
    <definedName name="bpecah01_2">[99]harsat!#REF!</definedName>
    <definedName name="bpecah01_4">[100]harsat!#REF!</definedName>
    <definedName name="bpecah11">[98]harsat!#REF!</definedName>
    <definedName name="bpecah11_2">[99]harsat!#REF!</definedName>
    <definedName name="bpecah11_4">[100]harsat!#REF!</definedName>
    <definedName name="bpecah12">[98]harsat!#REF!</definedName>
    <definedName name="bpecah12_2">[99]harsat!#REF!</definedName>
    <definedName name="bpecah12_4">[100]harsat!#REF!</definedName>
    <definedName name="BQ">[129]Rab!$A$1:$I$934</definedName>
    <definedName name="BR">#N/A</definedName>
    <definedName name="BR_4">[130]HARSAT!$G$99</definedName>
    <definedName name="braven" localSheetId="2">#REF!</definedName>
    <definedName name="braven">#REF!</definedName>
    <definedName name="brc" localSheetId="2">#REF!</definedName>
    <definedName name="brc">#REF!</definedName>
    <definedName name="BRONJ_MATRAS" localSheetId="2">[121]Anl!#REF!</definedName>
    <definedName name="BRONJ_MATRAS">[121]Anl!#REF!</definedName>
    <definedName name="BRONJONG" localSheetId="2">[64]ANALISA!#REF!</definedName>
    <definedName name="bronjong">'[131]2'!#REF!</definedName>
    <definedName name="BS" localSheetId="2">#REF!</definedName>
    <definedName name="BS">#REF!</definedName>
    <definedName name="BS_23">"$#REF!.$#REF!$#REF!"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'[61]Harga '!$L$82</definedName>
    <definedName name="bs40spindo2" localSheetId="2">#REF!</definedName>
    <definedName name="bs40spindo2">#REF!</definedName>
    <definedName name="bs40spindo2.5">'[61]Harga '!$L$84</definedName>
    <definedName name="bs40spindo3">'[61]Harga '!$L$85</definedName>
    <definedName name="bs40spindo4">'[61]Harga '!$L$86</definedName>
    <definedName name="bs40spindo5" localSheetId="2">#REF!</definedName>
    <definedName name="bs40spindo5">#REF!</definedName>
    <definedName name="bs40spindo6">'[61]Harga '!$L$88</definedName>
    <definedName name="bs40spindo8" localSheetId="2">#REF!</definedName>
    <definedName name="bs40spindo8">#REF!</definedName>
    <definedName name="bsbeton" localSheetId="2">#REF!</definedName>
    <definedName name="bsbeton">#REF!</definedName>
    <definedName name="bsbtn" localSheetId="2">#REF!</definedName>
    <definedName name="bsbtn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IKU7">[64]HSD!#REF!</definedName>
    <definedName name="bsmedspindo0.5" localSheetId="2">#REF!</definedName>
    <definedName name="bsmedspindo0.5">#REF!</definedName>
    <definedName name="bsmedspindo0.75" localSheetId="2">#REF!</definedName>
    <definedName name="bsmedspindo0.75">#REF!</definedName>
    <definedName name="bsmedspindo1" localSheetId="2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lat">#REF!</definedName>
    <definedName name="BSPOLS">'[132]analisa SNI'!$H$96</definedName>
    <definedName name="bssiku" localSheetId="2">#REF!</definedName>
    <definedName name="bssiku">#REF!</definedName>
    <definedName name="bswf" localSheetId="2">#REF!</definedName>
    <definedName name="bswf">#REF!</definedName>
    <definedName name="bswf150" localSheetId="2">#REF!</definedName>
    <definedName name="bswf150">#REF!</definedName>
    <definedName name="bt.apung">[65]har.sat.S!$I$99</definedName>
    <definedName name="BT.BELAH" localSheetId="2">'[117]HARGA BAHAN'!$F$39</definedName>
    <definedName name="bt.belah">[65]har.sat.S!$I$22</definedName>
    <definedName name="bt.cor" localSheetId="2">[72]harga!#REF!</definedName>
    <definedName name="bt.cor">[72]harga!#REF!</definedName>
    <definedName name="bt.kali" localSheetId="2">[72]harga!#REF!</definedName>
    <definedName name="bt.kali">[72]harga!#REF!</definedName>
    <definedName name="bt.pecah.3.5">[65]har.sat.S!$I$19</definedName>
    <definedName name="bt.pecah.5.7">[65]har.sat.S!$I$20</definedName>
    <definedName name="bt.pecah0.5.1">[65]har.sat.S!$I$21</definedName>
    <definedName name="bt.pecah1.2">[65]har.sat.S!$I$17</definedName>
    <definedName name="bt.pecah2.3">[65]har.sat.S!$I$18</definedName>
    <definedName name="bt.pecah3.5">[65]har.sat.S!$I$19</definedName>
    <definedName name="bt.pecah5.7">[65]har.sat.S!$I$19</definedName>
    <definedName name="bt.tempel">[65]har.sat.S!$I$34</definedName>
    <definedName name="bt1.1">[58]SB!#REF!</definedName>
    <definedName name="Bt1.2">[58]SB!#REF!</definedName>
    <definedName name="Bt15.20">[58]SB!#REF!</definedName>
    <definedName name="Bt2.3">[58]SB!#REF!</definedName>
    <definedName name="Bt3.5">[58]SB!#REF!</definedName>
    <definedName name="Bt5.7">[58]SB!#REF!</definedName>
    <definedName name="Bt7.10">[58]SB!#REF!</definedName>
    <definedName name="btb">'[77]Sat~Bahu'!$C$67</definedName>
    <definedName name="btbata">[58]SB!#REF!</definedName>
    <definedName name="btbelah" localSheetId="2">#REF!</definedName>
    <definedName name="btbelah">#REF!</definedName>
    <definedName name="btblh" localSheetId="2">#REF!</definedName>
    <definedName name="btblh">#REF!</definedName>
    <definedName name="btcor" localSheetId="2">#REF!</definedName>
    <definedName name="btcor">#REF!</definedName>
    <definedName name="btgebal">#REF!</definedName>
    <definedName name="btkali">#REF!</definedName>
    <definedName name="btn">#REF!</definedName>
    <definedName name="btn_8">#REF!</definedName>
    <definedName name="btnremik">[133]ANALISA!#REF!</definedName>
    <definedName name="btp">'[77]Sat~Bahu'!$C$48</definedName>
    <definedName name="btpb">'[77]Sat~Bahu'!$C$32</definedName>
    <definedName name="btul24" localSheetId="2">#REF!</definedName>
    <definedName name="btul24">#REF!</definedName>
    <definedName name="btul39" localSheetId="2">#REF!</definedName>
    <definedName name="btul39">#REF!</definedName>
    <definedName name="bu">#N/A</definedName>
    <definedName name="buang" localSheetId="2">#REF!</definedName>
    <definedName name="buang">#REF!</definedName>
    <definedName name="bubung" localSheetId="2">'[103]HB '!#REF!</definedName>
    <definedName name="bubung">'[103]HB '!#REF!</definedName>
    <definedName name="bubungan" localSheetId="2">#REF!</definedName>
    <definedName name="bubungan">#REF!</definedName>
    <definedName name="bubungan.metal" localSheetId="2">#REF!</definedName>
    <definedName name="bubungan.metal">#REF!</definedName>
    <definedName name="bubungan_galvalum" localSheetId="2">#REF!</definedName>
    <definedName name="bubungan_galvalum">#REF!</definedName>
    <definedName name="bubunganasbes">#REF!</definedName>
    <definedName name="bubunganseng">#REF!</definedName>
    <definedName name="bubungasbes">[65]har.sat.S!$I$38</definedName>
    <definedName name="bubungbeton">[65]har.sat.S!$I$40</definedName>
    <definedName name="bubungbtn" localSheetId="2">#REF!</definedName>
    <definedName name="bubungbtn">#REF!</definedName>
    <definedName name="bubungflumpress">[65]har.sat.S!$I$39</definedName>
    <definedName name="bubungkp">[65]har.sat.S!$I$41</definedName>
    <definedName name="buis20">[65]har.sat.S!$I$82</definedName>
    <definedName name="buis30">[65]har.sat.S!$I$83</definedName>
    <definedName name="buiso100" localSheetId="2">#REF!</definedName>
    <definedName name="buiso100">#REF!</definedName>
    <definedName name="buiso20" localSheetId="2">#REF!</definedName>
    <definedName name="buiso20">#REF!</definedName>
    <definedName name="buiso40" localSheetId="2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#REF!</definedName>
    <definedName name="Bulanan">[129]Bulanan!$A$1:$AI$437</definedName>
    <definedName name="BULANAN_1" localSheetId="2">#REF!</definedName>
    <definedName name="BULANAN_1">#REF!</definedName>
    <definedName name="BULANAN_2" localSheetId="2">#REF!</definedName>
    <definedName name="BULANAN_2">#REF!</definedName>
    <definedName name="BulananAK">[129]Bulanan!$A$1:$BF$437</definedName>
    <definedName name="BulananML">[129]Bulanan!$A$1:$CC$437</definedName>
    <definedName name="Buldozer" localSheetId="2">#REF!</definedName>
    <definedName name="Buldozer">#REF!</definedName>
    <definedName name="BULLDOZER" localSheetId="2">#REF!</definedName>
    <definedName name="BULLDOZER">#REF!</definedName>
    <definedName name="bungkuskolom" localSheetId="2">[62]anal!#REF!</definedName>
    <definedName name="bungkuskolom">[62]anal!#REF!</definedName>
    <definedName name="bur" localSheetId="2">#REF!</definedName>
    <definedName name="bur">#REF!</definedName>
    <definedName name="burtak" localSheetId="2">#REF!</definedName>
    <definedName name="burtak">#REF!</definedName>
    <definedName name="Buruh_Semi_Terlatih" localSheetId="2">#REF!</definedName>
    <definedName name="Buruh_Semi_Terlatih">#REF!</definedName>
    <definedName name="Buruh_Terlatih">#REF!</definedName>
    <definedName name="BuruhKurangTerlatih">[58]SB!#REF!</definedName>
    <definedName name="buruhtakterampil" localSheetId="2">#REF!</definedName>
    <definedName name="buruhtakterampil">#REF!</definedName>
    <definedName name="BuruhTakTerlatih">[58]SB!#REF!</definedName>
    <definedName name="buruhterampil" localSheetId="2">#REF!</definedName>
    <definedName name="buruhterampil">#REF!</definedName>
    <definedName name="BuruhTerlatih">[58]SB!#REF!</definedName>
    <definedName name="Bust">#N/A</definedName>
    <definedName name="bv">[134]NP!#REF!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wg">[135]Analisa!$H$41</definedName>
    <definedName name="bwic_a_37">"$#REF!.$#REF!$#REF!"</definedName>
    <definedName name="bwic_b_37">"$#REF!.$#REF!$#REF!"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1">#REF!</definedName>
    <definedName name="c.10">#REF!</definedName>
    <definedName name="c.11">#REF!</definedName>
    <definedName name="c.12">#REF!</definedName>
    <definedName name="c.13">#REF!</definedName>
    <definedName name="c.14">#REF!</definedName>
    <definedName name="c.15">#REF!</definedName>
    <definedName name="c.16">#REF!</definedName>
    <definedName name="c.17">#REF!</definedName>
    <definedName name="c.18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7">#REF!</definedName>
    <definedName name="c.8">#REF!</definedName>
    <definedName name="c.9">#REF!</definedName>
    <definedName name="C_">#REF!</definedName>
    <definedName name="C_1">#REF!</definedName>
    <definedName name="C_1_23">"$#REF!.$AF$187"</definedName>
    <definedName name="C_2">#REF!</definedName>
    <definedName name="C_2_23">"$#REF!.$AF$217"</definedName>
    <definedName name="C_FORM_A">#N/A</definedName>
    <definedName name="C_FORM_D">#N/A</definedName>
    <definedName name="C150.50">#REF!</definedName>
    <definedName name="cab">'[77]Sat~Bahu'!#REF!</definedName>
    <definedName name="cabes">'[52]Up &amp; bhn'!#REF!</definedName>
    <definedName name="cadas">'[52]Up &amp; bhn'!#REF!</definedName>
    <definedName name="cakay">'[52]Up &amp; bhn'!#REF!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ium">#REF!</definedName>
    <definedName name="calcuim">#REF!</definedName>
    <definedName name="CALCUL">#N/A</definedName>
    <definedName name="CALDATA1_37">"$#REF!.$A$1"</definedName>
    <definedName name="CALQ_POSTE">#N/A</definedName>
    <definedName name="calsiboard">#REF!</definedName>
    <definedName name="cam" localSheetId="2">{"Book1","4.09 FLORA DAN FAUNA.xls","4.22 PERLENGKAPAN SEKOLAH.xls"}</definedName>
    <definedName name="cam">{"Book1","4.09 FLORA DAN FAUNA.xls","4.22 PERLENGKAPAN SEKOLAH.xls"}</definedName>
    <definedName name="CAMPUR1">#REF!</definedName>
    <definedName name="canal150">#REF!</definedName>
    <definedName name="canopi">[62]anal!#REF!</definedName>
    <definedName name="cas80_23">"$#REF!.$V$111"</definedName>
    <definedName name="casf80">#REF!</definedName>
    <definedName name="casf80_23">"$#REF!.$V$113"</definedName>
    <definedName name="CAT">[119]Reservoir!#REF!</definedName>
    <definedName name="CAT.WATERPROOF">'[136]upah bahan'!$E$98</definedName>
    <definedName name="cat_baja_lama" localSheetId="2">#REF!</definedName>
    <definedName name="cat_baja_lama">#REF!</definedName>
    <definedName name="cat_besi" localSheetId="2">#REF!</definedName>
    <definedName name="cat_besi">#REF!</definedName>
    <definedName name="CAT_DINDING" localSheetId="2">#REF!</definedName>
    <definedName name="CAT_DINDING">#REF!</definedName>
    <definedName name="cat_kayu">#REF!</definedName>
    <definedName name="Cat_marka">#REF!</definedName>
    <definedName name="cat_marka_jalan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embok">#REF!</definedName>
    <definedName name="catantijamur">[65]har.sat.S!$I$90</definedName>
    <definedName name="catbes" localSheetId="2">#REF!</definedName>
    <definedName name="catbes">#REF!</definedName>
    <definedName name="catbesi">[43]Bahan!#REF!</definedName>
    <definedName name="catdasar">[72]harga!#REF!</definedName>
    <definedName name="catdinding" localSheetId="2">#REF!</definedName>
    <definedName name="catdinding">#REF!</definedName>
    <definedName name="catdindingdalam" localSheetId="2">[62]anal!#REF!</definedName>
    <definedName name="catdindingdalam">[62]anal!#REF!</definedName>
    <definedName name="catdindingluar" localSheetId="2">[62]anal!#REF!</definedName>
    <definedName name="catdindingluar">[62]anal!#REF!</definedName>
    <definedName name="catds">[137]DHSB!$G$27</definedName>
    <definedName name="catduko">[62]anal!#REF!</definedName>
    <definedName name="catexter" localSheetId="2">#REF!</definedName>
    <definedName name="catexter">#REF!</definedName>
    <definedName name="catgenteng">[65]har.sat.S!$I$91</definedName>
    <definedName name="catinter" localSheetId="2">#REF!</definedName>
    <definedName name="catinter">#REF!</definedName>
    <definedName name="CatJembatan">[58]SB!#REF!</definedName>
    <definedName name="catkay" localSheetId="2">#REF!</definedName>
    <definedName name="catkay">#REF!</definedName>
    <definedName name="catkayu" localSheetId="2">#REF!</definedName>
    <definedName name="catkayu">#REF!</definedName>
    <definedName name="catkayudasar">[65]har.sat.S!$I$93</definedName>
    <definedName name="catkilap">[72]harga!#REF!</definedName>
    <definedName name="catky">[137]DHSB!$G$26</definedName>
    <definedName name="catlist">[62]anal!#REF!</definedName>
    <definedName name="catluar">[62]anal!#REF!</definedName>
    <definedName name="CATMARKA">'[138]A+Supl.'!#REF!</definedName>
    <definedName name="catmatex">[72]harga!#REF!</definedName>
    <definedName name="catmeni" localSheetId="2">#REF!</definedName>
    <definedName name="catmeni">#REF!</definedName>
    <definedName name="catmenie" localSheetId="2">#REF!</definedName>
    <definedName name="catmenie">#REF!</definedName>
    <definedName name="catplaf" localSheetId="2">#REF!</definedName>
    <definedName name="catplaf">#REF!</definedName>
    <definedName name="catplafond" localSheetId="2">[62]anal!#REF!</definedName>
    <definedName name="catplafond">[62]anal!#REF!</definedName>
    <definedName name="cattbk" localSheetId="2">#REF!</definedName>
    <definedName name="cattbk">#REF!</definedName>
    <definedName name="cattembok" localSheetId="2">#REF!</definedName>
    <definedName name="cattembok">#REF!</definedName>
    <definedName name="cattembokdasar">[65]har.sat.S!$I$95</definedName>
    <definedName name="cav" localSheetId="2">#REF!</definedName>
    <definedName name="cav">#REF!</definedName>
    <definedName name="caver" localSheetId="2">#REF!</definedName>
    <definedName name="caver">#REF!</definedName>
    <definedName name="cc" localSheetId="2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6">'[76]HRG BHN'!$G$61</definedName>
    <definedName name="cc_11" localSheetId="2">#REF!</definedName>
    <definedName name="cc_11">#REF!</definedName>
    <definedName name="cc_8" localSheetId="2">#REF!</definedName>
    <definedName name="cc_8">#REF!</definedName>
    <definedName name="cc_9" localSheetId="2">#REF!</definedName>
    <definedName name="cc_9">#REF!</definedName>
    <definedName name="ccb_20_acr" localSheetId="2">[139]Elektrikal!#REF!</definedName>
    <definedName name="ccb_20_acr">[139]Elektrikal!#REF!</definedName>
    <definedName name="ccv" localSheetId="2">#REF!</definedName>
    <definedName name="ccv">#REF!</definedName>
    <definedName name="CDAS" localSheetId="2">'[86] R A B'!#REF!</definedName>
    <definedName name="CDAS">'[86] R A B'!#REF!</definedName>
    <definedName name="CDL_37">"$#REF!.$BP$7:$BR$16"</definedName>
    <definedName name="ce">#REF!</definedName>
    <definedName name="cek">[140]Rekap!$H$28</definedName>
    <definedName name="cemara">'[104]HB '!$F$184</definedName>
    <definedName name="cenposalm" localSheetId="2">#REF!</definedName>
    <definedName name="cenposalm">#REF!</definedName>
    <definedName name="cenposstel" localSheetId="2">#REF!</definedName>
    <definedName name="cenposstel">#REF!</definedName>
    <definedName name="cerobong" localSheetId="2">#REF!</definedName>
    <definedName name="cerobong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10">#REF!</definedName>
    <definedName name="CETAK115">#REF!</definedName>
    <definedName name="cetak116">#REF!</definedName>
    <definedName name="cetak121">#REF!</definedName>
    <definedName name="CETAK122">#REF!</definedName>
    <definedName name="cetak124">#REF!</definedName>
    <definedName name="CETAK224">#REF!</definedName>
    <definedName name="CETAK225">#REF!</definedName>
    <definedName name="CETAK310">#REF!</definedName>
    <definedName name="CETAK320">#REF!</definedName>
    <definedName name="cetak321">#REF!</definedName>
    <definedName name="CETAK341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18">#REF!</definedName>
    <definedName name="CETAK636">#REF!</definedName>
    <definedName name="CETAK641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10A">#REF!</definedName>
    <definedName name="CETAK810C">#REF!</definedName>
    <definedName name="cetakan">'[141]3'!#REF!</definedName>
    <definedName name="CETAKBLOK" localSheetId="2">#REF!</definedName>
    <definedName name="CETAKBLOK">#REF!</definedName>
    <definedName name="CETAKKEREB" localSheetId="2">#REF!</definedName>
    <definedName name="CETAKKEREB">#REF!</definedName>
    <definedName name="cetakmarka" localSheetId="2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hain_shaw">#REF!</definedName>
    <definedName name="chain_shaw_penebangan_pohon_dia_3_0">#REF!</definedName>
    <definedName name="chain_shaw_penebangan_pohon_dia_5_0">#REF!</definedName>
    <definedName name="CHAMP">#N/A</definedName>
    <definedName name="CHECKLIST_37">"$#REF!.$A$134"</definedName>
    <definedName name="chispreader">[101]SB!$H$120</definedName>
    <definedName name="CIPUTRA">#N/A</definedName>
    <definedName name="CKAY">'[86] R A B'!#REF!</definedName>
    <definedName name="closed.kia">[72]harga!#REF!</definedName>
    <definedName name="closed.lolo">[72]harga!#REF!</definedName>
    <definedName name="closet">[142]SATUAN!$E$45</definedName>
    <definedName name="CLUB" localSheetId="2">#REF!</definedName>
    <definedName name="CLUB">#REF!</definedName>
    <definedName name="CLUBHOUSE_37">"$#REF!.$L$217"</definedName>
    <definedName name="CLVC3">0.1</definedName>
    <definedName name="CNL">#REF!</definedName>
    <definedName name="Coating_lose">#REF!</definedName>
    <definedName name="cod50_23">"'file:///F:/DOCUME~1/MARKET~1/LOCALS~1/Temp/lamp-d.XLS'#$SAP.$#REF!$#REF!"</definedName>
    <definedName name="CODES">#N/A</definedName>
    <definedName name="COEFF">[50]KOEF!$C$3</definedName>
    <definedName name="COEFFBHN">[50]KOEF!$E$23</definedName>
    <definedName name="COEFFUPAH">[50]KOEF!$E$13</definedName>
    <definedName name="coldmilling">'[81]Harga Dasar'!#REF!</definedName>
    <definedName name="comp">'[77]Sat~Bahu'!$C$111</definedName>
    <definedName name="compresor_marka_jalan" localSheetId="2">#REF!</definedName>
    <definedName name="compresor_marka_jalan">#REF!</definedName>
    <definedName name="compresor_prime_coat" localSheetId="2">#REF!</definedName>
    <definedName name="compresor_prime_coat">#REF!</definedName>
    <definedName name="compresor_tack_coat" localSheetId="2">#REF!</definedName>
    <definedName name="compresor_tack_coat">#REF!</definedName>
    <definedName name="Compresor210" localSheetId="2">[58]SB!#REF!</definedName>
    <definedName name="Compresor210">[58]SB!#REF!</definedName>
    <definedName name="COMPRESSOR" localSheetId="2">#REF!</definedName>
    <definedName name="COMPRESSOR">#REF!</definedName>
    <definedName name="COMPTEUR">#N/A</definedName>
    <definedName name="COMPTEUR_2">#N/A</definedName>
    <definedName name="Concrete_Mixer" localSheetId="2">#REF!</definedName>
    <definedName name="Concrete_Mixer">#REF!</definedName>
    <definedName name="concrete_mixer_B_0" localSheetId="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'[81]Harga Dasar'!#REF!</definedName>
    <definedName name="CONCRETEVIBRO" localSheetId="2">#REF!</definedName>
    <definedName name="CONCRETEVIBRO">#REF!</definedName>
    <definedName name="Concrette_mixer_PAsang_batu_mortar" localSheetId="2">#REF!</definedName>
    <definedName name="Concrette_mixer_PAsang_batu_mortar">#REF!</definedName>
    <definedName name="Concrette_vibrator" localSheetId="2">#REF!</definedName>
    <definedName name="Concrette_vibrator">#REF!</definedName>
    <definedName name="Continue">#N/A</definedName>
    <definedName name="COPIE">#N/A</definedName>
    <definedName name="COPIE_2">#N/A</definedName>
    <definedName name="COR" localSheetId="2">[73]ANALISA!#REF!</definedName>
    <definedName name="COR">[73]ANALISA!#REF!</definedName>
    <definedName name="corbeton" localSheetId="2">#REF!</definedName>
    <definedName name="corbeton">#REF!</definedName>
    <definedName name="cota" localSheetId="2">'[52]Up &amp; bhn'!#REF!</definedName>
    <definedName name="cota">'[52]Up &amp; bhn'!#REF!</definedName>
    <definedName name="COV" localSheetId="2">#REF!</definedName>
    <definedName name="COV">#REF!</definedName>
    <definedName name="COVER_1" localSheetId="2">#REF!</definedName>
    <definedName name="COVER_1">#REF!</definedName>
    <definedName name="COVER_2" localSheetId="2">#REF!</definedName>
    <definedName name="COVER_2">#REF!</definedName>
    <definedName name="COVER_3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11O">#N/A</definedName>
    <definedName name="CR311O">#N/A</definedName>
    <definedName name="CR3121O">#N/A</definedName>
    <definedName name="CR321O">#N/A</definedName>
    <definedName name="CR331O">#N/A</definedName>
    <definedName name="CR341O">#N/A</definedName>
    <definedName name="CR351O">#N/A</definedName>
    <definedName name="CR361O">#N/A</definedName>
    <definedName name="CR371O">#N/A</definedName>
    <definedName name="CR381O">#N/A</definedName>
    <definedName name="CR391O">#N/A</definedName>
    <definedName name="CRANE">#REF!</definedName>
    <definedName name="crane_pancang_beton">#REF!</definedName>
    <definedName name="crf">[123]CRF!$B$3:$C$14</definedName>
    <definedName name="CRFE.001" localSheetId="2">#REF!</definedName>
    <definedName name="CRFE.001">#REF!</definedName>
    <definedName name="CRFE.003" localSheetId="2">#REF!</definedName>
    <definedName name="CRFE.003">#REF!</definedName>
    <definedName name="CRFE.010" localSheetId="2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#REF!</definedName>
    <definedName name="CRFE.051">#REF!</definedName>
    <definedName name="CRFE.052">#REF!</definedName>
    <definedName name="CRFE.053">#REF!</definedName>
    <definedName name="CRFE.080">#REF!</definedName>
    <definedName name="CRFE.081">#REF!</definedName>
    <definedName name="CRFE.082">#REF!</definedName>
    <definedName name="CRFE.083">#REF!</definedName>
    <definedName name="CRFE.084">#REF!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#REF!</definedName>
    <definedName name="CRFE.154">#REF!</definedName>
    <definedName name="CRFE.155">#REF!</definedName>
    <definedName name="CRFE.156">#REF!</definedName>
    <definedName name="CRFE.157">#REF!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#REF!</definedName>
    <definedName name="CRFE.213">#REF!</definedName>
    <definedName name="CRFE.221">#REF!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#REF!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'[81]Harga Dasar'!#REF!</definedName>
    <definedName name="csanlex" localSheetId="2">#REF!</definedName>
    <definedName name="csanlex">#REF!</definedName>
    <definedName name="csDesignMode">1</definedName>
    <definedName name="ctb" localSheetId="2">#REF!</definedName>
    <definedName name="ctb">#REF!</definedName>
    <definedName name="CTEM" localSheetId="2">'[86] R A B'!#REF!</definedName>
    <definedName name="CTEM">'[86] R A B'!#REF!</definedName>
    <definedName name="CTM" localSheetId="2">'[86] R A B'!#REF!</definedName>
    <definedName name="CTM">'[86] R A B'!#REF!</definedName>
    <definedName name="CttPdptRange" localSheetId="2">#REF!</definedName>
    <definedName name="CttPdptRange">#REF!</definedName>
    <definedName name="CUL_37">"$#REF!.$BH$7:$BN$16"</definedName>
    <definedName name="culvert_distance">#REF!</definedName>
    <definedName name="cv" localSheetId="2">#REF!</definedName>
    <definedName name="CV">[143]HRG_NO_PRINT!$L$5</definedName>
    <definedName name="cvbersih0.5" localSheetId="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'[61]Harga '!$L$197</definedName>
    <definedName name="cvbersih2">'[61]Harga '!$L$198</definedName>
    <definedName name="cvbersih2.5" localSheetId="2">#REF!</definedName>
    <definedName name="cvbersih2.5">#REF!</definedName>
    <definedName name="cvbersih3" localSheetId="2">#REF!</definedName>
    <definedName name="cvbersih3">#REF!</definedName>
    <definedName name="cvbersih4" localSheetId="2">#REF!</definedName>
    <definedName name="cvbersih4">#REF!</definedName>
    <definedName name="cvd100_23">"$#REF!.$M$239"</definedName>
    <definedName name="cvd15_23">"$#REF!.$M$219"</definedName>
    <definedName name="cvd150_23">"$#REF!.$M$217"</definedName>
    <definedName name="cvd50_23">"$#REF!.$M$240"</definedName>
    <definedName name="cvd65_23">"$#REF!.$M$218"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 localSheetId="2">{"Book1","4.09 FLORA DAN FAUNA.xls","4.22 PERLENGKAPAN SEKOLAH.xls"}</definedName>
    <definedName name="cxzc">{"Book1","4.09 FLORA DAN FAUNA.xls","4.22 PERLENGKAPAN SEKOLAH.xls"}</definedName>
    <definedName name="D" localSheetId="2">#REF!</definedName>
    <definedName name="D">[75]daf_3_OK_!#REF!</definedName>
    <definedName name="d.1" localSheetId="2">#REF!</definedName>
    <definedName name="d.1">#REF!</definedName>
    <definedName name="D.1.1." localSheetId="2">#REF!,#REF!</definedName>
    <definedName name="D.1.1.">#REF!,#REF!</definedName>
    <definedName name="D.1.2." localSheetId="2">#REF!,#REF!</definedName>
    <definedName name="D.1.2.">#REF!,#REF!</definedName>
    <definedName name="D.1.3." localSheetId="2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5">#REF!</definedName>
    <definedName name="D.15.">#REF!,#REF!</definedName>
    <definedName name="D.16">#REF!,#REF!</definedName>
    <definedName name="d.17">#REF!</definedName>
    <definedName name="D.17.">#REF!,#REF!</definedName>
    <definedName name="d.18">#REF!</definedName>
    <definedName name="D.18.">#REF!,#REF!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5">#REF!</definedName>
    <definedName name="D.25.">#REF!,#REF!</definedName>
    <definedName name="d.26">#REF!</definedName>
    <definedName name="D.26.">#REF!,#REF!</definedName>
    <definedName name="d.27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59">#REF!</definedName>
    <definedName name="d.6">#REF!</definedName>
    <definedName name="D.6.">#REF!,#REF!</definedName>
    <definedName name="d.60">#REF!</definedName>
    <definedName name="d.61">#REF!</definedName>
    <definedName name="d.62">#REF!</definedName>
    <definedName name="d.63">#REF!</definedName>
    <definedName name="d.64">#REF!</definedName>
    <definedName name="d.65">#REF!</definedName>
    <definedName name="d.7">#REF!</definedName>
    <definedName name="D.7.">#REF!,#REF!</definedName>
    <definedName name="D.78.">[144]D.78!$B$1:$L$48,[144]D.78!$N$49:$U$83</definedName>
    <definedName name="D.79.">[144]D.79!$B$1:$L$48,[144]D.79!$N$49:$U$83</definedName>
    <definedName name="d.8" localSheetId="2">#REF!</definedName>
    <definedName name="d.8">#REF!</definedName>
    <definedName name="D.8." localSheetId="2">#REF!,#REF!</definedName>
    <definedName name="D.8.">#REF!,#REF!</definedName>
    <definedName name="D.80.">[144]D.80!$B$1:$L$51,[144]D.80!$N$52:$U$86</definedName>
    <definedName name="D.81.">[144]D.81!$B$1:$L$46,[144]D.81!$N$47:$U$81</definedName>
    <definedName name="D.82.">[144]D.82!$B$1:$L$49,[144]D.82!$N$50:$U$84</definedName>
    <definedName name="D.83.">[144]D.83!$B$1:$L$54,[144]D.83!$N$55:$U$89</definedName>
    <definedName name="D.84.">[144]D.84!$B$1:$L$56,[144]D.84!$N$57:$U$91</definedName>
    <definedName name="D.85.">[144]D.85!$B$1:$L$51,[144]D.85!$N$52:$U$86</definedName>
    <definedName name="D.86.">[144]D.86!$B$1:$L$51,[144]D.86!$N$52:$U$86</definedName>
    <definedName name="D.87.">[144]D.87!$B$1:$L$48,[144]D.87!$N$49:$U$83</definedName>
    <definedName name="D.88.">[144]D.88!$B$1:$L$36,[144]D.88!$N$37:$U$69</definedName>
    <definedName name="D.89.">[144]D.89!$B$1:$L$49,[144]D.89!$N$50:$U$83</definedName>
    <definedName name="d.9" localSheetId="2">#REF!</definedName>
    <definedName name="d.9">#REF!</definedName>
    <definedName name="D.9." localSheetId="2">#REF!,#REF!</definedName>
    <definedName name="D.9.">#REF!,#REF!</definedName>
    <definedName name="D.91.">[144]D.91!$B$1:$L$42,[144]D.91!$N$43:$U$76</definedName>
    <definedName name="D.92.">[144]D.92!$B$1:$L$175,[144]D.92!$N$176:$U$218</definedName>
    <definedName name="D.93.">[144]D.93!$B$1:$L$50,[144]D.93!$N$51:$U$84</definedName>
    <definedName name="D.94.">[144]D.94!$B$1:$L$55,[144]D.94!$N$56:$U$90</definedName>
    <definedName name="D.95.">[144]D.95!$B$1:$L$57,[144]D.95!$N$58:$U$92</definedName>
    <definedName name="D.96.">[144]D.96!$B$1:$L$51,[144]D.96!$N$52:$U$86</definedName>
    <definedName name="D_1" localSheetId="2">#REF!</definedName>
    <definedName name="D_1">#REF!</definedName>
    <definedName name="D_1_23">"$#REF!.$AF$276"</definedName>
    <definedName name="D_16">#REF!</definedName>
    <definedName name="D_23">"$#REF!.$AF$246"</definedName>
    <definedName name="D20.">#REF!,#REF!</definedName>
    <definedName name="daa_23">"$#REF!.$J$98"</definedName>
    <definedName name="DAERAH" localSheetId="2">[94]Analisa!#REF!</definedName>
    <definedName name="DAERAH">#REF!</definedName>
    <definedName name="Daf.4_23">"$#REF!.$B$70:$J$73"</definedName>
    <definedName name="DAF_10">#REF!</definedName>
    <definedName name="DAF_10_23">"$#REF!.$#REF!$#REF!"</definedName>
    <definedName name="DAF_12">[75]daf_7_OK_!#REF!</definedName>
    <definedName name="DAF_4" localSheetId="2">#REF!</definedName>
    <definedName name="DAF_4">#REF!</definedName>
    <definedName name="DAF_4_23">"$#REF!.$J$228"</definedName>
    <definedName name="DAF_6">[75]daf_3_OK_!#REF!</definedName>
    <definedName name="daf1_23">"$#REF!.$J$193"</definedName>
    <definedName name="DAF10_23">"$#REF!.$#REF!$#REF!"</definedName>
    <definedName name="daf2_23">"$#REF!.$K$605"</definedName>
    <definedName name="daf31_23">"$#REF!.$K$457"</definedName>
    <definedName name="daf32_23">"$#REF!.$K$449"</definedName>
    <definedName name="daf33_23">"$#REF!.$K$445"</definedName>
    <definedName name="DAFTAR">#REF!</definedName>
    <definedName name="DAFTARSEWA">#REF!</definedName>
    <definedName name="dak_23">"$#REF!.$J$136"</definedName>
    <definedName name="damp_truck_agregat_A_pelebaran">#REF!</definedName>
    <definedName name="dana">[22]RINCIAN!#REF!</definedName>
    <definedName name="DASKBAUAnggaranRange" localSheetId="2">#REF!</definedName>
    <definedName name="DASKBAUAnggaranRange">#REF!</definedName>
    <definedName name="DASKBAUBAnggaranRange" localSheetId="2">#REF!</definedName>
    <definedName name="DASKBAUBAnggaranRange">#REF!</definedName>
    <definedName name="DASKBAUBBLRange" localSheetId="2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[145]bahan!$A$7:$H$142</definedName>
    <definedName name="DATA_37">"$#REF!.$D$89:$AC$627"</definedName>
    <definedName name="DATA_4">[146]bahan!$A$7:$H$142</definedName>
    <definedName name="DATA_HARGA_BAHAN_UPAH">[147]HBU!$D$11:$I$357</definedName>
    <definedName name="DATA_KEGIATAN">[148]Sheet1!$A$1:$IV$11</definedName>
    <definedName name="_xlnm.Database" localSheetId="2">#REF!</definedName>
    <definedName name="_xlnm.Database">#REF!</definedName>
    <definedName name="DATAUPAH">'[140]4-Basic Price'!$D$8:$F$38</definedName>
    <definedName name="date" localSheetId="2">#REF!</definedName>
    <definedName name="date">#REF!</definedName>
    <definedName name="Dati1" localSheetId="2">#REF!</definedName>
    <definedName name="Dati1">#REF!</definedName>
    <definedName name="Dati2" localSheetId="2">#REF!</definedName>
    <definedName name="Dati2">#REF!</definedName>
    <definedName name="daun_j1" localSheetId="2">[49]ANALISA!#REF!</definedName>
    <definedName name="daun_j1">[49]ANALISA!#REF!</definedName>
    <definedName name="daun_p1" localSheetId="2">[49]ANALISA!#REF!</definedName>
    <definedName name="daun_p1">[49]ANALISA!#REF!</definedName>
    <definedName name="daun_p2" localSheetId="2">[49]ANALISA!#REF!</definedName>
    <definedName name="daun_p2">[49]ANALISA!#REF!</definedName>
    <definedName name="daun_pintu_pvc_biasa" localSheetId="2">#REF!</definedName>
    <definedName name="daun_pintu_pvc_biasa">#REF!</definedName>
    <definedName name="daun_pintu_pvc_warna" localSheetId="2">#REF!</definedName>
    <definedName name="daun_pintu_pvc_warna">#REF!</definedName>
    <definedName name="daunpintukaca" localSheetId="2">[62]anal!#REF!</definedName>
    <definedName name="daunpintukaca">[62]anal!#REF!</definedName>
    <definedName name="daunpintuteak" localSheetId="2">[62]anal!#REF!</definedName>
    <definedName name="daunpintuteak">[62]anal!#REF!</definedName>
    <definedName name="DAX" localSheetId="2">#REF!</definedName>
    <definedName name="DAX">#REF!</definedName>
    <definedName name="DAX_23">"$#REF!.$BI$7"</definedName>
    <definedName name="DAYWORKS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X">#REF!</definedName>
    <definedName name="DBX_23">"$#REF!.$BO$7"</definedName>
    <definedName name="DCX">#REF!</definedName>
    <definedName name="DCX_23">"$#REF!.$BU$7"</definedName>
    <definedName name="dd">[149]HSPK!$D$16:$H$252</definedName>
    <definedName name="DDD" localSheetId="2">#REF!</definedName>
    <definedName name="DDD">#REF!</definedName>
    <definedName name="DDD_37">"$#REF!.$B$6:$C$22"</definedName>
    <definedName name="dddd">#REF!</definedName>
    <definedName name="DDX">#REF!</definedName>
    <definedName name="DDX_23">"$#REF!.$CA$7"</definedName>
    <definedName name="DECK">[64]HSD!#REF!</definedName>
    <definedName name="DECK_SLAB">[64]ANALISA!#REF!</definedName>
    <definedName name="dede">'[150]U&amp;B'!$E$10:$E$1000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mpul">[72]harga!#REF!</definedName>
    <definedName name="dempulkayu" localSheetId="2">#REF!</definedName>
    <definedName name="dempulkayu">#REF!</definedName>
    <definedName name="dempulplastik">'[85]har-sat'!$E$205</definedName>
    <definedName name="dempultembok" localSheetId="2">#REF!</definedName>
    <definedName name="dempultembok">#REF!</definedName>
    <definedName name="depan">#N/A</definedName>
    <definedName name="DEPART">#N/A</definedName>
    <definedName name="DEPLACE">#N/A</definedName>
    <definedName name="der">#N/A</definedName>
    <definedName name="dereck" localSheetId="2">[43]Bahan!#REF!</definedName>
    <definedName name="dereck">[43]Bahan!#REF!</definedName>
    <definedName name="detib2100" localSheetId="2">#REF!</definedName>
    <definedName name="detib2100">#REF!</definedName>
    <definedName name="detib2100_23">"$#REF!.$#REF!$#REF!"</definedName>
    <definedName name="detib2120">#REF!</definedName>
    <definedName name="detib2120_23">"$#REF!.$#REF!$#REF!"</definedName>
    <definedName name="detib250">#REF!</definedName>
    <definedName name="detib250_23">"$#REF!.$#REF!$#REF!"</definedName>
    <definedName name="detib260">#REF!</definedName>
    <definedName name="detib260_23">"$#REF!.$#REF!$#REF!"</definedName>
    <definedName name="detib280">#REF!</definedName>
    <definedName name="detib280_23">"$#REF!.$#REF!$#REF!"</definedName>
    <definedName name="df">[151]HSBU!#REF!</definedName>
    <definedName name="DFBCBZ">#N/A</definedName>
    <definedName name="DFDF_23">"$#REF!.$M$109"</definedName>
    <definedName name="DFGDFGD">#REF!</definedName>
    <definedName name="DGAR">'[152]Daftar Usulan Jln (Rutin)'!$B$1:$V$26</definedName>
    <definedName name="DGDG" localSheetId="2">#REF!</definedName>
    <definedName name="DGDG">#REF!</definedName>
    <definedName name="DGFDS" localSheetId="2">[64]ANALISA!#REF!</definedName>
    <definedName name="DGFDS">[64]ANALISA!#REF!</definedName>
    <definedName name="dgk_23">"$#REF!.$J$239"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ia6_23">"$#REF!.$V$186"</definedName>
    <definedName name="DIAFRAGMA">[64]ANALISA!#REF!</definedName>
    <definedName name="dibet30" localSheetId="2">#REF!</definedName>
    <definedName name="dibet30">#REF!</definedName>
    <definedName name="Dibulatkan" localSheetId="2">#REF!</definedName>
    <definedName name="Dibulatkan">#REF!</definedName>
    <definedName name="dil60_37">"$#REF!.$#REF!$#REF!"</definedName>
    <definedName name="dind30b220">#REF!</definedName>
    <definedName name="dindgrc">#REF!</definedName>
    <definedName name="DINDING">#REF!</definedName>
    <definedName name="Dinding_Bt_Berdiri">#REF!</definedName>
    <definedName name="dinding20">[62]anal!#REF!</definedName>
    <definedName name="dindingbronjong">[62]anal!#REF!</definedName>
    <definedName name="dinker20" localSheetId="2">#REF!</definedName>
    <definedName name="dinker20">#REF!</definedName>
    <definedName name="DINKOL" localSheetId="2">#REF!</definedName>
    <definedName name="DINKOL">#REF!</definedName>
    <definedName name="DIR">[153]RABA!$H$108</definedName>
    <definedName name="direksikeet">[65]har.sat.S!$I$136</definedName>
    <definedName name="dirkit" localSheetId="2">#REF!</definedName>
    <definedName name="dirkit">#REF!</definedName>
    <definedName name="DIRUT">[154]FAK!$B$16</definedName>
    <definedName name="DISK">#N/A</definedName>
    <definedName name="DISK_TRANSF">#N/A</definedName>
    <definedName name="DISPOSAL_DISTANCE">#REF!</definedName>
    <definedName name="DIV.1">'[155]Rkp B. UP'!#REF!</definedName>
    <definedName name="DIV.10">'[155]Rkp B. UP'!#REF!</definedName>
    <definedName name="DIV.2">'[155]Rkp B. UP'!#REF!</definedName>
    <definedName name="DIV.3">'[155]Rkp B. UP'!#REF!</definedName>
    <definedName name="DIV.4">'[155]Rkp B. UP'!#REF!</definedName>
    <definedName name="DIV.5">'[155]Rkp B. UP'!#REF!</definedName>
    <definedName name="DIV.6">'[155]Rkp B. UP'!#REF!</definedName>
    <definedName name="DIV.7">'[155]Rkp B. UP'!#REF!</definedName>
    <definedName name="DIV.8">'[155]Rkp B. UP'!#REF!</definedName>
    <definedName name="DIV.9">'[155]Rkp B. UP'!#REF!</definedName>
    <definedName name="divisi">[156]A!$D$15</definedName>
    <definedName name="dka_23">"$#REF!.$J$189"</definedName>
    <definedName name="dker20">#REF!</definedName>
    <definedName name="dkk_23">"$#REF!.$J$99"</definedName>
    <definedName name="dld60_37">"$#REF!.$L$738"</definedName>
    <definedName name="dln">[157]har.sat.S!#REF!</definedName>
    <definedName name="dlpar38120_23">"$#REF!.$#REF!$#REF!"</definedName>
    <definedName name="dlplc13w_23">"$#REF!.$#REF!$#REF!"</definedName>
    <definedName name="dlplc13wbimc_23">"$#REF!.$#REF!$#REF!"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oc" localSheetId="2">{"Book1","4.09 FLORA DAN FAUNA.xls","4.22 PERLENGKAPAN SEKOLAH.xls"}</definedName>
    <definedName name="doc">{"Book1","4.09 FLORA DAN FAUNA.xls","4.22 PERLENGKAPAN SEKOLAH.xls"}</definedName>
    <definedName name="docr" localSheetId="2">{"Book1","4.09 FLORA DAN FAUNA.xls","4.22 PERLENGKAPAN SEKOLAH.xls"}</definedName>
    <definedName name="docr">{"Book1","4.09 FLORA DAN FAUNA.xls","4.22 PERLENGKAPAN SEKOLAH.xls"}</definedName>
    <definedName name="docter" localSheetId="2">{"Book1","4.09 FLORA DAN FAUNA.xls","4.22 PERLENGKAPAN SEKOLAH.xls"}</definedName>
    <definedName name="docter">{"Book1","4.09 FLORA DAN FAUNA.xls","4.22 PERLENGKAPAN SEKOLAH.xls"}</definedName>
    <definedName name="Document_array" localSheetId="2">{"RAB GD BENIH.xls","RAB LT JEMUR.xls","USULAN GEDUNG KULIAH STRUKTUR  2005  4.1APS STR.xls"}</definedName>
    <definedName name="Document_array">{"RAB GD BENIH.xls","RAB LT JEMUR.xls","USULAN GEDUNG KULIAH STRUKTUR  2005  4.1APS STR.xls"}</definedName>
    <definedName name="Documents_array">#N/A</definedName>
    <definedName name="DODOL">#REF!</definedName>
    <definedName name="DODOL_23">"$#REF!.$B$69:$J$73"</definedName>
    <definedName name="dolken">'[52]Up &amp; bhn'!#REF!</definedName>
    <definedName name="Dolken3" localSheetId="2">#REF!</definedName>
    <definedName name="Dolken3">#REF!</definedName>
    <definedName name="Dolken4" localSheetId="2">#REF!</definedName>
    <definedName name="Dolken4">#REF!</definedName>
    <definedName name="DOMBA" localSheetId="2">#REF!</definedName>
    <definedName name="DOMBA">#REF!</definedName>
    <definedName name="DOMBA_23">"$#REF!.$#REF!$#REF!:$#REF!$#REF!"</definedName>
    <definedName name="DOMISILI">[123]HRG_NO_PRINT!$L$9</definedName>
    <definedName name="dongkel" localSheetId="2">#REF!</definedName>
    <definedName name="dongkel">#REF!</definedName>
    <definedName name="doorcloser">[65]har.sat.S!$I$110</definedName>
    <definedName name="doorstop">[65]har.sat.S!$I$109</definedName>
    <definedName name="dozer">'[77]Sat~Bahu'!$C$91</definedName>
    <definedName name="dpa_23">"$#REF!.$J$893"</definedName>
    <definedName name="dpk_23">"$#REF!.$J$138"</definedName>
    <definedName name="DPR" hidden="1">#REF!</definedName>
    <definedName name="dr">[134]NP!#REF!</definedName>
    <definedName name="draft1" localSheetId="2">#REF!</definedName>
    <definedName name="draft1">#REF!</definedName>
    <definedName name="DRAFTSMAN_1" localSheetId="2">[36]TENAGA!#REF!</definedName>
    <definedName name="DRAFTSMAN_1">[36]TENAGA!#REF!</definedName>
    <definedName name="DRAFTSMAN_2" localSheetId="2">[36]TENAGA!#REF!</definedName>
    <definedName name="DRAFTSMAN_2">[36]TENAGA!#REF!</definedName>
    <definedName name="DRAFTSMAN_3" localSheetId="2">[36]TENAGA!#REF!</definedName>
    <definedName name="DRAFTSMAN_3">[36]TENAGA!#REF!</definedName>
    <definedName name="Drain" localSheetId="2">#REF!</definedName>
    <definedName name="Drain">#REF!</definedName>
    <definedName name="DRAINASE" localSheetId="2">#REF!</definedName>
    <definedName name="DRAINASE">'[47]Kuantitas &amp; Harga'!#REF!</definedName>
    <definedName name="DRAN" localSheetId="2">[64]HSD!#REF!</definedName>
    <definedName name="DRAN">[64]HSD!#REF!</definedName>
    <definedName name="dre" localSheetId="2">{"Book1","4.09 FLORA DAN FAUNA.xls","4.22 PERLENGKAPAN SEKOLAH.xls"}</definedName>
    <definedName name="dre">{"Book1","4.09 FLORA DAN FAUNA.xls","4.22 PERLENGKAPAN SEKOLAH.xls"}</definedName>
    <definedName name="dren25_37">"$#REF!.$L$839"</definedName>
    <definedName name="dren32_37">"$#REF!.$#REF!$#REF!"</definedName>
    <definedName name="dren40_37">"$#REF!.$#REF!$#REF!"</definedName>
    <definedName name="drilb2100">#REF!</definedName>
    <definedName name="drilb2100_23">"$#REF!.$T$27"</definedName>
    <definedName name="drilb2120">#REF!</definedName>
    <definedName name="drilb2120_23">"$#REF!.$U$27"</definedName>
    <definedName name="drilb250">#REF!</definedName>
    <definedName name="drilb250_23">"$#REF!.$Q$27"</definedName>
    <definedName name="drilb260">#REF!</definedName>
    <definedName name="drilb260_23">"$#REF!.$R$27"</definedName>
    <definedName name="drilb280">#REF!</definedName>
    <definedName name="drilb280_23">"$#REF!.$S$27"</definedName>
    <definedName name="drildl3a100">#REF!</definedName>
    <definedName name="drildl3a100_23">"$#REF!.$T$317"</definedName>
    <definedName name="drildl3a120">#REF!</definedName>
    <definedName name="drildl3a120_23">"$#REF!.$U$317"</definedName>
    <definedName name="drildl3a50">#REF!</definedName>
    <definedName name="drildl3a50_23">"$#REF!.$Q$317"</definedName>
    <definedName name="drildl3a60">#REF!</definedName>
    <definedName name="drildl3a60_23">"$#REF!.$R$317"</definedName>
    <definedName name="drildl3a80">#REF!</definedName>
    <definedName name="drildl3a80_23">"$#REF!.$S$317"</definedName>
    <definedName name="drill1100">#REF!</definedName>
    <definedName name="drill1100_23">"$#REF!.$T$240"</definedName>
    <definedName name="drill1120">#REF!</definedName>
    <definedName name="drill1120_23">"$#REF!.$U$240"</definedName>
    <definedName name="drill150">#REF!</definedName>
    <definedName name="drill150_23">"$#REF!.$Q$240"</definedName>
    <definedName name="drill160">#REF!</definedName>
    <definedName name="drill160_23">"$#REF!.$R$240"</definedName>
    <definedName name="drill180">#REF!</definedName>
    <definedName name="drill180_23">"$#REF!.$S$240"</definedName>
    <definedName name="drill3100">#REF!</definedName>
    <definedName name="drill3100_23">"$#REF!.$T$373"</definedName>
    <definedName name="drill3120">#REF!</definedName>
    <definedName name="drill3120_23">"$#REF!.$U$373"</definedName>
    <definedName name="drill350">#REF!</definedName>
    <definedName name="drill350_23">"$#REF!.$Q$373"</definedName>
    <definedName name="drill360">#REF!</definedName>
    <definedName name="drill360_23">"$#REF!.$R$373"</definedName>
    <definedName name="drill380">#REF!</definedName>
    <definedName name="drill380_23">"$#REF!.$S$373"</definedName>
    <definedName name="drill5100">#REF!</definedName>
    <definedName name="drill5100_23">"$#REF!.$T$333"</definedName>
    <definedName name="drill5120">#REF!</definedName>
    <definedName name="drill5120_23">"$#REF!.$U$333"</definedName>
    <definedName name="drill550">#REF!</definedName>
    <definedName name="drill550_23">"$#REF!.$Q$333"</definedName>
    <definedName name="drill560">#REF!</definedName>
    <definedName name="drill560_23">"$#REF!.$R$333"</definedName>
    <definedName name="drill580">#REF!</definedName>
    <definedName name="drill580_23">"$#REF!.$S$333"</definedName>
    <definedName name="drill5a100">#REF!</definedName>
    <definedName name="drill5a100_23">"$#REF!.$T$383"</definedName>
    <definedName name="drill5a120">#REF!</definedName>
    <definedName name="drill5a120_23">"$#REF!.$U$383"</definedName>
    <definedName name="drill5a50">#REF!</definedName>
    <definedName name="drill5a50_23">"$#REF!.$Q$383"</definedName>
    <definedName name="drill5a60">#REF!</definedName>
    <definedName name="drill5a60_23">"$#REF!.$R$383"</definedName>
    <definedName name="drill5a80">#REF!</definedName>
    <definedName name="drill5a80_23">"$#REF!.$S$383"</definedName>
    <definedName name="drill6a100">#REF!</definedName>
    <definedName name="drill6a100_23">"$#REF!.$T$523"</definedName>
    <definedName name="drill6a120">#REF!</definedName>
    <definedName name="drill6a120_23">"$#REF!.$U$523"</definedName>
    <definedName name="drill6a50">#REF!</definedName>
    <definedName name="drill6a50_23">"$#REF!.$Q$523"</definedName>
    <definedName name="drill6a60">#REF!</definedName>
    <definedName name="drill6a60_23">"$#REF!.$R$523"</definedName>
    <definedName name="drill6a80">#REF!</definedName>
    <definedName name="drill6a80_23">"$#REF!.$S$523"</definedName>
    <definedName name="drillug100">#REF!</definedName>
    <definedName name="drillug100_23">"$#REF!.$T$138"</definedName>
    <definedName name="drillug120">#REF!</definedName>
    <definedName name="drillug120_23">"$#REF!.$U$138"</definedName>
    <definedName name="drillug50">#REF!</definedName>
    <definedName name="drillug50_23">"$#REF!.$Q$138"</definedName>
    <definedName name="drillug60">#REF!</definedName>
    <definedName name="drillug60_23">"$#REF!.$R$138"</definedName>
    <definedName name="drillug80">#REF!</definedName>
    <definedName name="drillug80_23">"$#REF!.$S$138"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 localSheetId="2">{"Book1","4.09 FLORA DAN FAUNA.xls","4.22 PERLENGKAPAN SEKOLAH.xls"}</definedName>
    <definedName name="ds">{"Book1","4.09 FLORA DAN FAUNA.xls","4.22 PERLENGKAPAN SEKOLAH.xls"}</definedName>
    <definedName name="DS1_">[64]HSD!#REF!</definedName>
    <definedName name="dsaads" localSheetId="2">#REF!</definedName>
    <definedName name="dsaads">#REF!</definedName>
    <definedName name="dsasadsda" localSheetId="2">#REF!</definedName>
    <definedName name="dsasadsda">#REF!</definedName>
    <definedName name="DSC" localSheetId="2">#REF!</definedName>
    <definedName name="DSC">#REF!</definedName>
    <definedName name="DSD" localSheetId="2">[94]Analisa!#REF!</definedName>
    <definedName name="DSD">[158]Analisa!#REF!</definedName>
    <definedName name="dsdsd" localSheetId="2">#REF!</definedName>
    <definedName name="dsdsd">#REF!</definedName>
    <definedName name="dsilb2100" localSheetId="2">#REF!</definedName>
    <definedName name="dsilb2100">#REF!</definedName>
    <definedName name="dsilb2100_23">"$#REF!.$T$24"</definedName>
    <definedName name="dsilb2120">#REF!</definedName>
    <definedName name="dsilb2120_23">"$#REF!.$U$24"</definedName>
    <definedName name="dsilb250">#REF!</definedName>
    <definedName name="dsilb250_23">"$#REF!.$Q$24"</definedName>
    <definedName name="dsilb260">#REF!</definedName>
    <definedName name="dsilb260_23">"$#REF!.$R$24"</definedName>
    <definedName name="dsilb280">#REF!</definedName>
    <definedName name="dsilb280_23">"$#REF!.$S$24"</definedName>
    <definedName name="dsildb2100">#REF!</definedName>
    <definedName name="dsildb2100_23">"$#REF!.$T$20"</definedName>
    <definedName name="dsildb2120">#REF!</definedName>
    <definedName name="dsildb2120_23">"$#REF!.$U$20"</definedName>
    <definedName name="dsildb250">#REF!</definedName>
    <definedName name="dsildb250_23">"$#REF!.$Q$20"</definedName>
    <definedName name="dsildb260">#REF!</definedName>
    <definedName name="dsildb260_23">"$#REF!.$R$20"</definedName>
    <definedName name="dsildb280">#REF!</definedName>
    <definedName name="dsildb280_23">"$#REF!.$S$20"</definedName>
    <definedName name="dsildl1100">#REF!</definedName>
    <definedName name="dsildl1100_23">"$#REF!.$T$65"</definedName>
    <definedName name="dsildl1120">#REF!</definedName>
    <definedName name="dsildl1120_23">"$#REF!.$U$65"</definedName>
    <definedName name="dsildl150">#REF!</definedName>
    <definedName name="dsildl150_23">"$#REF!.$Q$65"</definedName>
    <definedName name="dsildl160">#REF!</definedName>
    <definedName name="dsildl160_23">"$#REF!.$R$65"</definedName>
    <definedName name="dsildl180">#REF!</definedName>
    <definedName name="dsildl180_23">"$#REF!.$S$65"</definedName>
    <definedName name="dsildl3100">#REF!</definedName>
    <definedName name="dsildl3100_23">"$#REF!.$T$84"</definedName>
    <definedName name="dsildl3120">#REF!</definedName>
    <definedName name="dsildl3120_23">"$#REF!.$U$84"</definedName>
    <definedName name="dsildl350">#REF!</definedName>
    <definedName name="dsildl350_23">"$#REF!.$Q$84"</definedName>
    <definedName name="dsildl360">#REF!</definedName>
    <definedName name="dsildl360_23">"$#REF!.$R$84"</definedName>
    <definedName name="dsildl380">#REF!</definedName>
    <definedName name="dsildl380_23">"$#REF!.$S$84"</definedName>
    <definedName name="dsildl3a100">#REF!</definedName>
    <definedName name="dsildl3a100_23">"$#REF!.$T$85"</definedName>
    <definedName name="dsildl3a120">#REF!</definedName>
    <definedName name="dsildl3a120_23">"$#REF!.$U$85"</definedName>
    <definedName name="dsildl3a50">#REF!</definedName>
    <definedName name="dsildl3a50_23">"$#REF!.$Q$85"</definedName>
    <definedName name="dsildl3a60">#REF!</definedName>
    <definedName name="dsildl3a60_23">"$#REF!.$R$85"</definedName>
    <definedName name="dsildl3a80">#REF!</definedName>
    <definedName name="dsildl3a80_23">"$#REF!.$S$85"</definedName>
    <definedName name="dsildl5100">#REF!</definedName>
    <definedName name="dsildl5100_23">"$#REF!.$T$89"</definedName>
    <definedName name="dsildl5120">#REF!</definedName>
    <definedName name="dsildl5120_23">"$#REF!.$U$89"</definedName>
    <definedName name="dsildl550">#REF!</definedName>
    <definedName name="dsildl550_23">"$#REF!.$Q$89"</definedName>
    <definedName name="dsildl560">#REF!</definedName>
    <definedName name="dsildl560_23">"$#REF!.$R$89"</definedName>
    <definedName name="dsildl580">#REF!</definedName>
    <definedName name="dsildl580_23">"$#REF!.$S$89"</definedName>
    <definedName name="dsildl5a100">#REF!</definedName>
    <definedName name="dsildl5a100_23">"$#REF!.$T$106"</definedName>
    <definedName name="dsildl5a120">#REF!</definedName>
    <definedName name="dsildl5a120_23">"$#REF!.$U$106"</definedName>
    <definedName name="dsildl5a50">#REF!</definedName>
    <definedName name="dsildl5a50_23">"$#REF!.$Q$106"</definedName>
    <definedName name="dsildl5a60">#REF!</definedName>
    <definedName name="dsildl5a60_23">"$#REF!.$R$106"</definedName>
    <definedName name="dsildl5a80">#REF!</definedName>
    <definedName name="dsildl5a80_23">"$#REF!.$S$106"</definedName>
    <definedName name="dsildl6a100">#REF!</definedName>
    <definedName name="dsildl6a100_23">"$#REF!.$T$128"</definedName>
    <definedName name="dsildl6a120">#REF!</definedName>
    <definedName name="dsildl6a120_23">"$#REF!.$U$128"</definedName>
    <definedName name="dsildl6a50">#REF!</definedName>
    <definedName name="dsildl6a50_23">"$#REF!.$Q$128"</definedName>
    <definedName name="dsildl6a60">#REF!</definedName>
    <definedName name="dsildl6a60_23">"$#REF!.$R$128"</definedName>
    <definedName name="dsildl6a80">#REF!</definedName>
    <definedName name="dsildl6a80_23">"$#REF!.$S$128"</definedName>
    <definedName name="dsildlug100">#REF!</definedName>
    <definedName name="dsildlug100_23">"$#REF!.$T$56"</definedName>
    <definedName name="dsildlug120">#REF!</definedName>
    <definedName name="dsildlug120_23">"$#REF!.$U$56"</definedName>
    <definedName name="dsildlug50">#REF!</definedName>
    <definedName name="dsildlug50_23">"$#REF!.$Q$56"</definedName>
    <definedName name="dsildlug60">#REF!</definedName>
    <definedName name="dsildlug60_23">"$#REF!.$R$56"</definedName>
    <definedName name="dsildlug80">#REF!</definedName>
    <definedName name="dsildlug80_23">"$#REF!.$S$56"</definedName>
    <definedName name="dsill1100">#REF!</definedName>
    <definedName name="dsill1100_23">"$#REF!.$T$229"</definedName>
    <definedName name="dsill1120">#REF!</definedName>
    <definedName name="dsill1120_23">"$#REF!.$U$229"</definedName>
    <definedName name="dsill150">#REF!</definedName>
    <definedName name="dsill150_23">"$#REF!.$Q$229"</definedName>
    <definedName name="dsill160">#REF!</definedName>
    <definedName name="dsill160_23">"$#REF!.$R$229"</definedName>
    <definedName name="dsill180">#REF!</definedName>
    <definedName name="dsill180_23">"$#REF!.$S$229"</definedName>
    <definedName name="dsill3100">#REF!</definedName>
    <definedName name="dsill3100_23">"$#REF!.$T$366"</definedName>
    <definedName name="dsill3120">#REF!</definedName>
    <definedName name="dsill3120_23">"$#REF!.$U$366"</definedName>
    <definedName name="dsill350">#REF!</definedName>
    <definedName name="dsill350_23">"$#REF!.$Q$366"</definedName>
    <definedName name="dsill360">#REF!</definedName>
    <definedName name="dsill360_23">"$#REF!.$R$366"</definedName>
    <definedName name="dsill380">#REF!</definedName>
    <definedName name="dsill380_23">"$#REF!.$S$366"</definedName>
    <definedName name="dsill3a100">#REF!</definedName>
    <definedName name="dsill3a100_23">"$#REF!.$T$309"</definedName>
    <definedName name="dsill3a120">#REF!</definedName>
    <definedName name="dsill3a120_23">"$#REF!.$U$309"</definedName>
    <definedName name="dsill3a50">#REF!</definedName>
    <definedName name="dsill3a50_23">"$#REF!.$Q$309"</definedName>
    <definedName name="dsill3a60">#REF!</definedName>
    <definedName name="dsill3a60_23">"$#REF!.$R$309"</definedName>
    <definedName name="dsill3a80">#REF!</definedName>
    <definedName name="dsill3a80_23">"$#REF!.$S$309"</definedName>
    <definedName name="dsill5100">#REF!</definedName>
    <definedName name="dsill5100_23">"$#REF!.$T$324"</definedName>
    <definedName name="dsill5120">#REF!</definedName>
    <definedName name="dsill5120_23">"$#REF!.$U$324"</definedName>
    <definedName name="dsill550">#REF!</definedName>
    <definedName name="dsill550_23">"$#REF!.$Q$324"</definedName>
    <definedName name="dsill560">#REF!</definedName>
    <definedName name="dsill560_23">"$#REF!.$R$324"</definedName>
    <definedName name="dsill580">#REF!</definedName>
    <definedName name="dsill580_23">"$#REF!.$S$324"</definedName>
    <definedName name="dsill5a100">#REF!</definedName>
    <definedName name="dsill5a100_23">"$#REF!.$T$375"</definedName>
    <definedName name="dsill5a120">#REF!</definedName>
    <definedName name="dsill5a120_23">"$#REF!.$U$375"</definedName>
    <definedName name="dsill5a50">#REF!</definedName>
    <definedName name="dsill5a50_23">"$#REF!.$Q$375"</definedName>
    <definedName name="dsill5a60">#REF!</definedName>
    <definedName name="dsill5a60_23">"$#REF!.$R$375"</definedName>
    <definedName name="dsill5a80">#REF!</definedName>
    <definedName name="dsill5a80_23">"$#REF!.$S$375"</definedName>
    <definedName name="dsill6a100">#REF!</definedName>
    <definedName name="dsill6a100_23">"$#REF!.$T$517"</definedName>
    <definedName name="dsill6a120">#REF!</definedName>
    <definedName name="dsill6a120_23">"$#REF!.$U$517"</definedName>
    <definedName name="dsill6a50">#REF!</definedName>
    <definedName name="dsill6a50_23">"$#REF!.$Q$517"</definedName>
    <definedName name="dsill6a60">#REF!</definedName>
    <definedName name="dsill6a60_23">"$#REF!.$R$517"</definedName>
    <definedName name="dsill6a80">#REF!</definedName>
    <definedName name="dsill6a80_23">"$#REF!.$S$517"</definedName>
    <definedName name="dsillug100">#REF!</definedName>
    <definedName name="dsillug100_23">"$#REF!.$T$125"</definedName>
    <definedName name="dsillug120">#REF!</definedName>
    <definedName name="dsillug120_23">"$#REF!.$U$125"</definedName>
    <definedName name="dsillug50">#REF!</definedName>
    <definedName name="dsillug50_23">"$#REF!.$Q$125"</definedName>
    <definedName name="dsillug60">#REF!</definedName>
    <definedName name="dsillug60_23">"$#REF!.$R$125"</definedName>
    <definedName name="dsillug80">#REF!</definedName>
    <definedName name="dsillug80_23">"$#REF!.$S$125"</definedName>
    <definedName name="DSRY">[159]PEMBESIAN!$O$140</definedName>
    <definedName name="dstib2100" localSheetId="2">#REF!</definedName>
    <definedName name="dstib2100">#REF!</definedName>
    <definedName name="dstib2100_23">"$#REF!.$#REF!$#REF!"</definedName>
    <definedName name="dstib2120">#REF!</definedName>
    <definedName name="dstib2120_23">"$#REF!.$#REF!$#REF!"</definedName>
    <definedName name="dstib250">#REF!</definedName>
    <definedName name="dstib250_23">"$#REF!.$#REF!$#REF!"</definedName>
    <definedName name="dstib260">#REF!</definedName>
    <definedName name="dstib260_23">"$#REF!.$#REF!$#REF!"</definedName>
    <definedName name="dstib280">#REF!</definedName>
    <definedName name="dstib280_23">"$#REF!.$#REF!$#REF!"</definedName>
    <definedName name="dt">#REF!</definedName>
    <definedName name="dt.35">'[77]Sat~Bahu'!$C$108</definedName>
    <definedName name="Dt.5">'[77]Sat~Bahu'!$C$107</definedName>
    <definedName name="DT4m3" localSheetId="2">#REF!</definedName>
    <definedName name="DT4m3">#REF!</definedName>
    <definedName name="DT8m3" localSheetId="2">#REF!</definedName>
    <definedName name="DT8m3">#REF!</definedName>
    <definedName name="DTBesar" localSheetId="2">#REF!</definedName>
    <definedName name="DTBesar">#REF!</definedName>
    <definedName name="dti100_37">"$#REF!.$#REF!$#REF!"</definedName>
    <definedName name="dti60_37">"$#REF!.$L$742"</definedName>
    <definedName name="dti80_37">"$#REF!.$#REF!$#REF!"</definedName>
    <definedName name="DTKecil">'[81]Harga Dasar'!#REF!</definedName>
    <definedName name="DUBLETRI">'[126]ANALISA GRS TENGAH'!$H$330</definedName>
    <definedName name="dump_truck" localSheetId="2">#REF!</definedName>
    <definedName name="dump_truck">#REF!</definedName>
    <definedName name="Dump_truck__gorong2_sd45" localSheetId="2">#REF!</definedName>
    <definedName name="Dump_truck__gorong2_sd45">#REF!</definedName>
    <definedName name="DUMP_TRUCK__URUG_TANAH_BIASA" localSheetId="2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1">#REF!</definedName>
    <definedName name="DUMPTRUCK2">#REF!</definedName>
    <definedName name="DumpTruk3.5">[58]SB!#REF!</definedName>
    <definedName name="DumpTruk5">[58]SB!#REF!</definedName>
    <definedName name="dun" localSheetId="2">{"Book1","4.09 FLORA DAN FAUNA.xls","4.22 PERLENGKAPAN SEKOLAH.xls"}</definedName>
    <definedName name="dun">{"Book1","4.09 FLORA DAN FAUNA.xls","4.22 PERLENGKAPAN SEKOLAH.xls"}</definedName>
    <definedName name="duri">[43]Bahan!#REF!</definedName>
    <definedName name="dwavin1.25" localSheetId="2">#REF!</definedName>
    <definedName name="dwavin1.25">#REF!</definedName>
    <definedName name="dwavin1.5" localSheetId="2">#REF!</definedName>
    <definedName name="dwavin1.5">#REF!</definedName>
    <definedName name="dwavin10" localSheetId="2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ynabolt">#REF!</definedName>
    <definedName name="dz">#REF!</definedName>
    <definedName name="E">#REF!</definedName>
    <definedName name="E.001">[160]E.001!$H$55</definedName>
    <definedName name="E.003" localSheetId="2">#REF!</definedName>
    <definedName name="E.003">#REF!</definedName>
    <definedName name="E.010">[160]E.010!$H$55</definedName>
    <definedName name="E.020" localSheetId="2">#REF!</definedName>
    <definedName name="E.020">#REF!</definedName>
    <definedName name="E.031" localSheetId="2">#REF!</definedName>
    <definedName name="E.031">#REF!</definedName>
    <definedName name="E.032" localSheetId="2">#REF!</definedName>
    <definedName name="E.032">#REF!</definedName>
    <definedName name="E.033">#REF!</definedName>
    <definedName name="E.040">#REF!</definedName>
    <definedName name="E.051">#REF!</definedName>
    <definedName name="E.052">[160]E.052!$H$55</definedName>
    <definedName name="E.053" localSheetId="2">#REF!</definedName>
    <definedName name="E.053">#REF!</definedName>
    <definedName name="E.080">[160]E.080!$H$55</definedName>
    <definedName name="E.081" localSheetId="2">#REF!</definedName>
    <definedName name="E.081">#REF!</definedName>
    <definedName name="E.082">[160]E.082!$H$55</definedName>
    <definedName name="E.083" localSheetId="2">#REF!</definedName>
    <definedName name="E.083">#REF!</definedName>
    <definedName name="E.084">[160]E.084!$H$55</definedName>
    <definedName name="E.087" localSheetId="2">#REF!</definedName>
    <definedName name="E.087">#REF!</definedName>
    <definedName name="E.088" localSheetId="2">#REF!</definedName>
    <definedName name="E.088">#REF!</definedName>
    <definedName name="E.089" localSheetId="2">#REF!</definedName>
    <definedName name="E.089">#REF!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30">#REF!</definedName>
    <definedName name="e.13upah">[72]analis!#REF!</definedName>
    <definedName name="e.14" localSheetId="2">#REF!</definedName>
    <definedName name="e.14">#REF!</definedName>
    <definedName name="e.15" localSheetId="2">#REF!</definedName>
    <definedName name="e.15">#REF!</definedName>
    <definedName name="E.152" localSheetId="2">#REF!</definedName>
    <definedName name="E.152">#REF!</definedName>
    <definedName name="E.153">#REF!</definedName>
    <definedName name="E.154">#REF!</definedName>
    <definedName name="E.155">#REF!</definedName>
    <definedName name="E.156">#REF!</definedName>
    <definedName name="E.157">#REF!</definedName>
    <definedName name="e.16">#REF!</definedName>
    <definedName name="e.17">#REF!</definedName>
    <definedName name="E.172">#REF!</definedName>
    <definedName name="e.18">#REF!</definedName>
    <definedName name="E.182">[160]E.182!$H$55</definedName>
    <definedName name="e.19" localSheetId="2">#REF!</definedName>
    <definedName name="e.19">#REF!</definedName>
    <definedName name="E.191" localSheetId="2">#REF!</definedName>
    <definedName name="E.191">#REF!</definedName>
    <definedName name="E.192" localSheetId="2">#REF!</definedName>
    <definedName name="E.192">#REF!</definedName>
    <definedName name="e.1upah" localSheetId="2">[72]analis!#REF!</definedName>
    <definedName name="e.1upah">[72]analis!#REF!</definedName>
    <definedName name="e.2" localSheetId="2">#REF!</definedName>
    <definedName name="e.2">#REF!</definedName>
    <definedName name="e.20" localSheetId="2">#REF!</definedName>
    <definedName name="e.20">#REF!</definedName>
    <definedName name="e.21" localSheetId="2">#REF!</definedName>
    <definedName name="e.21">#REF!</definedName>
    <definedName name="E.211">#REF!</definedName>
    <definedName name="E.212">[160]E.212!$H$55</definedName>
    <definedName name="E.213" localSheetId="2">#REF!</definedName>
    <definedName name="E.213">#REF!</definedName>
    <definedName name="e.22" localSheetId="2">#REF!</definedName>
    <definedName name="e.22">#REF!</definedName>
    <definedName name="E.221">[161]E.221!$H$55</definedName>
    <definedName name="E.222" localSheetId="2">#REF!</definedName>
    <definedName name="E.222">#REF!</definedName>
    <definedName name="E.223" localSheetId="2">#REF!</definedName>
    <definedName name="E.223">#REF!</definedName>
    <definedName name="E.224" localSheetId="2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3">#REF!</definedName>
    <definedName name="E.301">#REF!</definedName>
    <definedName name="E.311">#REF!</definedName>
    <definedName name="E.341">[160]E.341!$H$55</definedName>
    <definedName name="E.342" localSheetId="2">#REF!</definedName>
    <definedName name="E.342">#REF!</definedName>
    <definedName name="E.351" localSheetId="2">#REF!</definedName>
    <definedName name="E.351">#REF!</definedName>
    <definedName name="E.351a" localSheetId="2">#REF!</definedName>
    <definedName name="E.351a">#REF!</definedName>
    <definedName name="e.4">#REF!</definedName>
    <definedName name="e.4.upah">[72]analis!#REF!</definedName>
    <definedName name="E.401" localSheetId="2">#REF!</definedName>
    <definedName name="E.401">#REF!</definedName>
    <definedName name="E.402" localSheetId="2">#REF!</definedName>
    <definedName name="E.402">#REF!</definedName>
    <definedName name="E.403" localSheetId="2">#REF!</definedName>
    <definedName name="E.403">#REF!</definedName>
    <definedName name="e.5">#REF!</definedName>
    <definedName name="e.6">#REF!</definedName>
    <definedName name="e.7">#REF!</definedName>
    <definedName name="e.8">#REF!</definedName>
    <definedName name="e.9">#REF!</definedName>
    <definedName name="E_001">[123]ALAT!$Z$53</definedName>
    <definedName name="E_010">[123]ALAT!$Z$109</definedName>
    <definedName name="E_031">[123]ALAT!$Z$1005</definedName>
    <definedName name="E_052">[123]ALAT!$Z$165</definedName>
    <definedName name="E_053">[162]ALAT!#REF!</definedName>
    <definedName name="E_080">[123]ALAT!$Z$221</definedName>
    <definedName name="E_081">[123]ALAT!$Z$277</definedName>
    <definedName name="E_082">[123]ALAT!$Z$333</definedName>
    <definedName name="E_083" localSheetId="2">#REF!</definedName>
    <definedName name="E_083">#REF!</definedName>
    <definedName name="E_084">[123]ALAT!$Z$389</definedName>
    <definedName name="E_087">[123]ALAT!$Z$445</definedName>
    <definedName name="E_088">[123]ALAT!$Z$501</definedName>
    <definedName name="E_089">[123]ALAT!$Z$557</definedName>
    <definedName name="E_1" localSheetId="2">#REF!</definedName>
    <definedName name="E_1">#REF!</definedName>
    <definedName name="E_1_23">"$#REF!.$AF$335"</definedName>
    <definedName name="E_10">#REF!</definedName>
    <definedName name="E_13">[73]ANALISA!#REF!</definedName>
    <definedName name="E_13_10" localSheetId="2">#REF!</definedName>
    <definedName name="E_13_10">#REF!</definedName>
    <definedName name="E_13_gal" localSheetId="2">#REF!</definedName>
    <definedName name="E_13_gal">#REF!</definedName>
    <definedName name="E_153" localSheetId="2">#REF!</definedName>
    <definedName name="E_153">#REF!</definedName>
    <definedName name="E_154">[123]ALAT!$Z$613</definedName>
    <definedName name="E_155">[163]E!#REF!</definedName>
    <definedName name="E_157" localSheetId="2">#REF!</definedName>
    <definedName name="E_157">#REF!</definedName>
    <definedName name="E_17" localSheetId="2">#REF!</definedName>
    <definedName name="E_17">#REF!</definedName>
    <definedName name="E_182">[123]ALAT!$Z$669</definedName>
    <definedName name="E_191">[162]ALAT!#REF!</definedName>
    <definedName name="E_2" localSheetId="2">#REF!</definedName>
    <definedName name="E_2">#REF!</definedName>
    <definedName name="E_2_10" localSheetId="2">#REF!</definedName>
    <definedName name="E_2_10">#REF!</definedName>
    <definedName name="E_2_15" localSheetId="2">#REF!</definedName>
    <definedName name="E_2_15">#REF!</definedName>
    <definedName name="E_2_20">#REF!</definedName>
    <definedName name="E_2_gal">#REF!</definedName>
    <definedName name="E_211">[163]E!#REF!</definedName>
    <definedName name="E_212">[123]ALAT!$Z$725</definedName>
    <definedName name="E_221">[123]ALAT!$Z$781</definedName>
    <definedName name="E_23">"$#REF!.$AF$305"</definedName>
    <definedName name="E_251">[123]ALAT!$Z$1062</definedName>
    <definedName name="E_252">[123]ALAT!$Z$837</definedName>
    <definedName name="E_301" localSheetId="2">#REF!</definedName>
    <definedName name="E_301">#REF!</definedName>
    <definedName name="E_341">[123]ALAT!$Z$893</definedName>
    <definedName name="E_4" localSheetId="2">#REF!</definedName>
    <definedName name="E_4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l_37">"$#REF!.$#REF!$#REF!"</definedName>
    <definedName name="ECRAN_DEB">#N/A</definedName>
    <definedName name="EDI">'[164] ANL. bw'!$A$33:$K$3539</definedName>
    <definedName name="EE" localSheetId="2">#REF!</definedName>
    <definedName name="ee">[165]ANALISA!#REF!</definedName>
    <definedName name="EE_01A">'[166]HRG BHN'!$G$108</definedName>
    <definedName name="ee_7">[167]bahan!$A$79:$E$96</definedName>
    <definedName name="eee">[168]Bahan!#REF!</definedName>
    <definedName name="EEE_37">"$#REF!.$N$6:$O$22"</definedName>
    <definedName name="EEE06REV">'[169]5-Peralatan'!$AW$13</definedName>
    <definedName name="EEE09REV1">'[169]5-Peralatan'!$AW$16</definedName>
    <definedName name="EEE17REV">'[169]5-Peralatan'!$AW$24</definedName>
    <definedName name="EEE17REV1">'[169]5-Peralatan'!$AW$24</definedName>
    <definedName name="EEX" localSheetId="2">#REF!</definedName>
    <definedName name="EEX">#REF!</definedName>
    <definedName name="EEX_23">"$#REF!.$CG$7"</definedName>
    <definedName name="EFX">#REF!</definedName>
    <definedName name="EFX_23">"$#REF!.$CL$7"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X">#REF!</definedName>
    <definedName name="EGX_23">"$#REF!.$CQ$7"</definedName>
    <definedName name="EHX">#REF!</definedName>
    <definedName name="EHX_23">"$#REF!.$CV$7"</definedName>
    <definedName name="EJX">#REF!</definedName>
    <definedName name="EJX_23">"$#REF!.$DA$7"</definedName>
    <definedName name="EKX">#REF!</definedName>
    <definedName name="EKX_23">"$#REF!.$DF$7"</definedName>
    <definedName name="ELASTOM">#REF!</definedName>
    <definedName name="elek">#REF!</definedName>
    <definedName name="elek_23">"$#REF!.$L$13"</definedName>
    <definedName name="elektroda">#REF!</definedName>
    <definedName name="Elektronik_37">"$#REF!.$A$2:$IV$13"</definedName>
    <definedName name="ELX">#REF!</definedName>
    <definedName name="ELX_23">"$#REF!.$DK$7"</definedName>
    <definedName name="Empat_Milyar_Sembilan_Ratus_Empat_Puluh_Sembilan_Juta_Enam_Ratus_Dua_Puluh_Empat_Ribu_Rupiah">#REF!</definedName>
    <definedName name="engsel">[142]SATUAN!$E$67</definedName>
    <definedName name="engsel.3n">[72]harga!#REF!</definedName>
    <definedName name="engsel.4n">[72]harga!#REF!</definedName>
    <definedName name="engsel_arch" localSheetId="2">#REF!</definedName>
    <definedName name="engsel_arch">#REF!</definedName>
    <definedName name="engsel_H" localSheetId="2">#REF!</definedName>
    <definedName name="engsel_H">#REF!</definedName>
    <definedName name="ENGSEL_JENDELA" localSheetId="2">#REF!</definedName>
    <definedName name="ENGSEL_JENDELA">#REF!</definedName>
    <definedName name="ENGSEL_PINTU">#REF!</definedName>
    <definedName name="engsela">[43]Bahan!#REF!</definedName>
    <definedName name="engselh">'[104]HB '!$F$176</definedName>
    <definedName name="engselj" localSheetId="2">#REF!</definedName>
    <definedName name="engselj">#REF!</definedName>
    <definedName name="engseljendela" localSheetId="2">#REF!</definedName>
    <definedName name="engseljendela">#REF!</definedName>
    <definedName name="engselkun">'[5]HB '!$F$177</definedName>
    <definedName name="engselnylon">[72]harga!#REF!</definedName>
    <definedName name="engselp" localSheetId="2">#REF!</definedName>
    <definedName name="engselp">#REF!</definedName>
    <definedName name="engselpatrum" localSheetId="2">[72]harga!#REF!</definedName>
    <definedName name="engselpatrum">[72]harga!#REF!</definedName>
    <definedName name="engselpintu" localSheetId="2">#REF!</definedName>
    <definedName name="engselpintu">#REF!</definedName>
    <definedName name="eol_23">"$#REF!.$J$104"</definedName>
    <definedName name="ER">[170]bahan!$A$79:$E$96</definedName>
    <definedName name="er_4" localSheetId="2">#REF!</definedName>
    <definedName name="er_4">#REF!</definedName>
    <definedName name="ERE">[93]bahan!$A$79:$E$96</definedName>
    <definedName name="EREC">[64]ANALISA!#REF!</definedName>
    <definedName name="ERECT_1" localSheetId="2">#REF!</definedName>
    <definedName name="ERECT_1">#REF!</definedName>
    <definedName name="ERECT_2" localSheetId="2">#REF!</definedName>
    <definedName name="ERECT_2">#REF!</definedName>
    <definedName name="ERER">[93]bahan!$A$79:$E$96</definedName>
    <definedName name="erte" localSheetId="2">{"Book1","4.09 FLORA DAN FAUNA.xls","4.22 PERLENGKAPAN SEKOLAH.xls"}</definedName>
    <definedName name="erte">{"Book1","4.09 FLORA DAN FAUNA.xls","4.22 PERLENGKAPAN SEKOLAH.xls"}</definedName>
    <definedName name="ESELONBRange">#REF!</definedName>
    <definedName name="ESELONRange">#REF!</definedName>
    <definedName name="ESTIMATOR">[36]TENAGA!#REF!</definedName>
    <definedName name="ESTM">[79]ALAT!$A$355:$J$413</definedName>
    <definedName name="eternit">[65]har.sat.S!$I$45</definedName>
    <definedName name="eternit_2">[99]harsat!$G$8</definedName>
    <definedName name="eternit_4">[100]harsat!$G$8</definedName>
    <definedName name="eur_37">"$#REF!.$#REF!$#REF!"</definedName>
    <definedName name="EW">[10]par!#REF!</definedName>
    <definedName name="ewew" localSheetId="2">#REF!</definedName>
    <definedName name="ewew">#REF!</definedName>
    <definedName name="EXCAVATOR" localSheetId="2">#REF!</definedName>
    <definedName name="EXCAVATOR">#REF!</definedName>
    <definedName name="excavator_ctsb" localSheetId="2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[58]SB!#REF!</definedName>
    <definedName name="Excel_BuiltIn__FilterDatabase_2" localSheetId="2">#REF!</definedName>
    <definedName name="Excel_BuiltIn__FilterDatabase_2">#REF!</definedName>
    <definedName name="Excel_BuiltIn_Print_Area" localSheetId="2">#REF!</definedName>
    <definedName name="Excel_BuiltIn_Print_Area">#REF!</definedName>
    <definedName name="Excel_BuiltIn_Print_Area_1" localSheetId="2">#REF!</definedName>
    <definedName name="Excel_BuiltIn_Print_Area_1">#REF!</definedName>
    <definedName name="Excel_BuiltIn_Print_Area_1_1">#REF!</definedName>
    <definedName name="Excel_BuiltIn_Print_Area_1_1_1_1">"$REKAP.$#REF!$#REF!:$#REF!$#REF!"</definedName>
    <definedName name="Excel_BuiltIn_Print_Area_17">"$#REF!.$B$3:$L$20"</definedName>
    <definedName name="Excel_BuiltIn_Print_Area_2_1">#REF!</definedName>
    <definedName name="Excel_BuiltIn_Print_Area_23">"$#REF!.$#REF!$#REF!:$#REF!$#REF!"</definedName>
    <definedName name="Excel_BuiltIn_Print_Area_3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Titles">"$#REF!.$A$1:$IV$10"</definedName>
    <definedName name="Excel_BuiltIn_Print_Titles_1">#REF!</definedName>
    <definedName name="Excel_BuiltIn_Print_Titles_1_37">"$#REF!.$A$1:$IV$9"</definedName>
    <definedName name="Excel_BuiltIn_Print_Titles_2">#REF!</definedName>
    <definedName name="Excel_BuiltIn_Print_Titles_2_37">"$#REF!.$A$1:$IV$9"</definedName>
    <definedName name="Excel_BuiltIn_Print_Titles_3_1">#REF!</definedName>
    <definedName name="Excel_BuiltIn_Print_Titles_3_37">"$#REF!.$A$1:$IV$8"</definedName>
    <definedName name="Excel_BuiltIn_Print_Titles_4_37">"$#REF!.$A$1:$IV$9"</definedName>
    <definedName name="Excel_BuiltIn_Print_Titles_6">#REF!</definedName>
    <definedName name="Excel_BuiltIn_Print_Titles_7">#REF!</definedName>
    <definedName name="EXTRA">#REF!</definedName>
    <definedName name="EXTRA_23">"$#REF!.$AF$364"</definedName>
    <definedName name="F" localSheetId="2">#REF!</definedName>
    <definedName name="f">'[24]Analisa HSPK'!#REF!</definedName>
    <definedName name="f.1" localSheetId="2">#REF!</definedName>
    <definedName name="f.1">#REF!</definedName>
    <definedName name="f.10" localSheetId="2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7">#REF!</definedName>
    <definedName name="f.18">#REF!</definedName>
    <definedName name="f.19">#REF!</definedName>
    <definedName name="f.2">#REF!</definedName>
    <definedName name="f.20">#REF!</definedName>
    <definedName name="f.21">#REF!</definedName>
    <definedName name="f.22">#REF!</definedName>
    <definedName name="f.23">#REF!</definedName>
    <definedName name="f.24">#REF!</definedName>
    <definedName name="f.25">#REF!</definedName>
    <definedName name="f.26">#REF!</definedName>
    <definedName name="f.27">#REF!</definedName>
    <definedName name="f.28">#REF!</definedName>
    <definedName name="f.29">#REF!</definedName>
    <definedName name="f.3">#REF!</definedName>
    <definedName name="f.30">#REF!</definedName>
    <definedName name="f.31">#REF!</definedName>
    <definedName name="f.32">#REF!</definedName>
    <definedName name="f.33">#REF!</definedName>
    <definedName name="f.34">#REF!</definedName>
    <definedName name="f.35">#REF!</definedName>
    <definedName name="f.36">#REF!</definedName>
    <definedName name="f.37">#REF!</definedName>
    <definedName name="f.38">#REF!</definedName>
    <definedName name="f.39">#REF!</definedName>
    <definedName name="f.4">#REF!</definedName>
    <definedName name="f.40">#REF!</definedName>
    <definedName name="f.41">#REF!</definedName>
    <definedName name="f.42">#REF!</definedName>
    <definedName name="f.43">#REF!</definedName>
    <definedName name="f.44">#REF!</definedName>
    <definedName name="f.45">#REF!</definedName>
    <definedName name="f.46">#REF!</definedName>
    <definedName name="f.47">#REF!</definedName>
    <definedName name="f.48">#REF!</definedName>
    <definedName name="f.49">#REF!</definedName>
    <definedName name="f.5">#REF!</definedName>
    <definedName name="f.50">#REF!</definedName>
    <definedName name="f.51">#REF!</definedName>
    <definedName name="f.52">#REF!</definedName>
    <definedName name="f.53">#REF!</definedName>
    <definedName name="f.54">#REF!</definedName>
    <definedName name="f.55">#REF!</definedName>
    <definedName name="f.56">#REF!</definedName>
    <definedName name="f.57">#REF!</definedName>
    <definedName name="f.58">#REF!</definedName>
    <definedName name="f.59">#REF!</definedName>
    <definedName name="f.6">#REF!</definedName>
    <definedName name="f.60">#REF!</definedName>
    <definedName name="f.61">#REF!</definedName>
    <definedName name="f.62">#REF!</definedName>
    <definedName name="f.63">#REF!</definedName>
    <definedName name="f.64">#REF!</definedName>
    <definedName name="f.65">#REF!</definedName>
    <definedName name="f.66">#REF!</definedName>
    <definedName name="f.67">#REF!</definedName>
    <definedName name="f.68">#REF!</definedName>
    <definedName name="f.69">#REF!</definedName>
    <definedName name="f.7">#REF!</definedName>
    <definedName name="f.70">#REF!</definedName>
    <definedName name="f.71">#REF!</definedName>
    <definedName name="f.72">#REF!</definedName>
    <definedName name="f.73">#REF!</definedName>
    <definedName name="f.74">#REF!</definedName>
    <definedName name="f.75">#REF!</definedName>
    <definedName name="f.76">#REF!</definedName>
    <definedName name="f.77">#REF!</definedName>
    <definedName name="f.8">#REF!</definedName>
    <definedName name="F.8.A">[171]BOW!$J$68</definedName>
    <definedName name="F.810">'[172]Analisa BOW'!$K$111</definedName>
    <definedName name="f.9" localSheetId="2">#REF!</definedName>
    <definedName name="f.9">#REF!</definedName>
    <definedName name="F_1" localSheetId="2">#REF!</definedName>
    <definedName name="F_1">#REF!</definedName>
    <definedName name="F_21" localSheetId="2">[73]ANALISA!#REF!</definedName>
    <definedName name="F_21">[73]ANALISA!#REF!</definedName>
    <definedName name="F_22" localSheetId="2">[73]ANALISA!#REF!</definedName>
    <definedName name="F_22">[73]ANALISA!#REF!</definedName>
    <definedName name="F_3" localSheetId="2">#REF!</definedName>
    <definedName name="F_3">#REF!</definedName>
    <definedName name="F_32" localSheetId="2">[73]ANALISA!#REF!</definedName>
    <definedName name="F_32">[73]ANALISA!#REF!</definedName>
    <definedName name="F_33b" localSheetId="2">[73]ANALISA!#REF!</definedName>
    <definedName name="F_33b">[73]ANALISA!#REF!</definedName>
    <definedName name="F_34" localSheetId="2">[73]ANALISA!#REF!</definedName>
    <definedName name="F_34">[73]ANALISA!#REF!</definedName>
    <definedName name="F_36" localSheetId="2">[73]ANALISA!#REF!</definedName>
    <definedName name="F_36">[73]ANALISA!#REF!</definedName>
    <definedName name="F_36a">[73]ANALISA!#REF!</definedName>
    <definedName name="F_37" localSheetId="2">#REF!</definedName>
    <definedName name="F_37">#REF!</definedName>
    <definedName name="F_8_2" localSheetId="2">#REF!</definedName>
    <definedName name="F_8_2">#REF!</definedName>
    <definedName name="F_8_3" localSheetId="2">#REF!</definedName>
    <definedName name="F_8_3">#REF!</definedName>
    <definedName name="F_8_5">#REF!</definedName>
    <definedName name="F_8_8">#REF!</definedName>
    <definedName name="F_S_37">"$#REF!.$A$36:$AC$37"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aab_23">"$#REF!.$J$87"</definedName>
    <definedName name="facm_23">"$#REF!.$J$90"</definedName>
    <definedName name="facp_23">"$#REF!.$J$78"</definedName>
    <definedName name="faeol_23">"$#REF!.$J$92"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_23">"$#REF!.$J$83"</definedName>
    <definedName name="fahdt_23">"$#REF!.$J$84"</definedName>
    <definedName name="fahs_23">"$#REF!.$J$93"</definedName>
    <definedName name="fail_23">"$#REF!.$J$88"</definedName>
    <definedName name="faitc_23">"$#REF!.$J$112"</definedName>
    <definedName name="faki_23">"$#REF!.$J$107"</definedName>
    <definedName name="faktd_23">"$#REF!.$J$106"</definedName>
    <definedName name="faktor_harsat">#REF!</definedName>
    <definedName name="fal_37">"$#REF!.$#REF!$#REF!"</definedName>
    <definedName name="fam_23">"$#REF!.$J$79"</definedName>
    <definedName name="famcp_23">"$#REF!.$J$86"</definedName>
    <definedName name="faoi_23">"$#REF!.$J$91"</definedName>
    <definedName name="far_23">"$#REF!.$J$80"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[62]anal!#REF!</definedName>
    <definedName name="fasd_23">"$#REF!.$J$81"</definedName>
    <definedName name="fasdt_23">"$#REF!.$J$82"</definedName>
    <definedName name="fat_23">"$#REF!.$J$89"</definedName>
    <definedName name="FC">#REF!</definedName>
    <definedName name="fd">[142]SATUAN!$E$49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sfsdafsd">#REF!</definedName>
    <definedName name="feco25">#REF!</definedName>
    <definedName name="feco25_23">"$#REF!.$M$100"</definedName>
    <definedName name="fedc2">#REF!</definedName>
    <definedName name="fedc2_23">"$#REF!.$M$102"</definedName>
    <definedName name="fedc35">#REF!</definedName>
    <definedName name="fedc35_23">"$#REF!.$M$101"</definedName>
    <definedName name="FEX">#REF!</definedName>
    <definedName name="FEX_23">"$#REF!.$DP$7"</definedName>
    <definedName name="ff">#REF!</definedName>
    <definedName name="ffffer" localSheetId="2">{"Book1","4.09 FLORA DAN FAUNA.xls","4.22 PERLENGKAPAN SEKOLAH.xls"}</definedName>
    <definedName name="ffffer">{"Book1","4.09 FLORA DAN FAUNA.xls","4.22 PERLENGKAPAN SEKOLAH.xls"}</definedName>
    <definedName name="fffff_23">"$#REF!.$#REF!$#REF!"</definedName>
    <definedName name="ffg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3">"$#REF!.$DU$7"</definedName>
    <definedName name="fg">#REF!</definedName>
    <definedName name="fgd">#N/A</definedName>
    <definedName name="fgfg">[93]bahan!$A$79:$E$96</definedName>
    <definedName name="fggdfg">#N/A</definedName>
    <definedName name="fgrfgtrgt">#REF!</definedName>
    <definedName name="FGX">#REF!</definedName>
    <definedName name="FGX_23">"$#REF!.$DZ$7"</definedName>
    <definedName name="Fharderner">#REF!</definedName>
    <definedName name="FHX">#REF!</definedName>
    <definedName name="FHX_23">"$#REF!.$EE$7"</definedName>
    <definedName name="fiber">#REF!</definedName>
    <definedName name="fiber_2">[99]harsat!$G$9</definedName>
    <definedName name="fiber_4">[100]harsat!$G$9</definedName>
    <definedName name="fiber_glass" localSheetId="2">#REF!</definedName>
    <definedName name="fiber_glass">#REF!</definedName>
    <definedName name="FIC_PRN">#N/A</definedName>
    <definedName name="FIC_TTP">#N/A</definedName>
    <definedName name="fill" hidden="1">[173]M.Pekerjaan!$A$253:$A$278</definedName>
    <definedName name="fill2" localSheetId="2" hidden="1">#REF!</definedName>
    <definedName name="fill2" hidden="1">#REF!</definedName>
    <definedName name="fill9" localSheetId="2" hidden="1">#REF!</definedName>
    <definedName name="fill9" hidden="1">#REF!</definedName>
    <definedName name="Filler" localSheetId="2">'[81]Harga Dasar'!#REF!</definedName>
    <definedName name="Filler">'[81]Harga Dasar'!#REF!</definedName>
    <definedName name="filler_aspal_minor" localSheetId="2">#REF!</definedName>
    <definedName name="filler_aspal_minor">#REF!</definedName>
    <definedName name="filler_kayu" localSheetId="2">#REF!</definedName>
    <definedName name="filler_kayu">#REF!</definedName>
    <definedName name="Finiser" localSheetId="2">[58]SB!#REF!</definedName>
    <definedName name="Finiser">[58]SB!#REF!</definedName>
    <definedName name="FINISHER" localSheetId="2">#REF!</definedName>
    <definedName name="FINISHER">#REF!</definedName>
    <definedName name="finisher_aspal_minor" localSheetId="2">#REF!</definedName>
    <definedName name="finisher_aspal_minor">#REF!</definedName>
    <definedName name="finishing.dopo" localSheetId="2">[72]rab!#REF!</definedName>
    <definedName name="finishing.dopo">[72]rab!#REF!</definedName>
    <definedName name="firkan" localSheetId="2">#REF!</definedName>
    <definedName name="firkan">#REF!</definedName>
    <definedName name="FIRST_FLOOR" localSheetId="2">#REF!</definedName>
    <definedName name="FIRST_FLOOR">#REF!</definedName>
    <definedName name="FIRST_FLOOR_23">"$#REF!.$C$97"</definedName>
    <definedName name="fisik">#REF!</definedName>
    <definedName name="FIT_37">"$#REF!.$J$22"</definedName>
    <definedName name="FITFS_37">"$#REF!.$T$36"</definedName>
    <definedName name="FITT_37">"$#REF!.$J$5"</definedName>
    <definedName name="fitting_paralon">#REF!</definedName>
    <definedName name="fjd100_23">"$#REF!.$M$245"</definedName>
    <definedName name="fjd150_23">"$#REF!.$M$223"</definedName>
    <definedName name="fjd50_23">"$#REF!.$M$246"</definedName>
    <definedName name="fjd65_23">"$#REF!.$M$224"</definedName>
    <definedName name="FJX">#REF!</definedName>
    <definedName name="FJX_23">"$#REF!.$EJ$7"</definedName>
    <definedName name="fkx">#REF!</definedName>
    <definedName name="fkx_23">"$#REF!.$EO$7"</definedName>
    <definedName name="Flat_bad_truck">#REF!</definedName>
    <definedName name="FLATBEDTRUCK">#REF!</definedName>
    <definedName name="flex6_37">"$#REF!.$L$2650"</definedName>
    <definedName name="flex8_37">"$#REF!.$L$2649"</definedName>
    <definedName name="flex9_37">"$#REF!.$L$2648"</definedName>
    <definedName name="flexduct10_37">"$#REF!.$#REF!$#REF!"</definedName>
    <definedName name="flexduct8_37">"$#REF!.$#REF!$#REF!"</definedName>
    <definedName name="flmh400_23">"$#REF!.$#REF!$#REF!"</definedName>
    <definedName name="floorhardener">[62]anal!$I$191</definedName>
    <definedName name="floorkorsik" localSheetId="2">#REF!</definedName>
    <definedName name="floorkorsik">#REF!</definedName>
    <definedName name="flx" localSheetId="2">#REF!</definedName>
    <definedName name="flx">#REF!</definedName>
    <definedName name="flx_23">"$#REF!.$ET$7"</definedName>
    <definedName name="fmd150_23">"$#REF!.$M$227"</definedName>
    <definedName name="FNT">#REF!</definedName>
    <definedName name="fondation">#REF!</definedName>
    <definedName name="FORM">#N/A</definedName>
    <definedName name="FORM_2">#N/A</definedName>
    <definedName name="FORM_A">#N/A</definedName>
    <definedName name="FORM_D">#N/A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[174]Drainase!#REF!</definedName>
    <definedName name="FORM231">[174]Drainase!#REF!</definedName>
    <definedName name="FORM232">[174]Drainase!#REF!</definedName>
    <definedName name="FORM233">[174]Drainase!#REF!</definedName>
    <definedName name="Form234">[174]Drainase!#REF!</definedName>
    <definedName name="FORM234L" localSheetId="2">#REF!</definedName>
    <definedName name="FORM234L">#REF!</definedName>
    <definedName name="Form235" localSheetId="2">[174]Drainase!#REF!</definedName>
    <definedName name="Form235">[174]Drainase!#REF!</definedName>
    <definedName name="Form236" localSheetId="2">[174]Drainase!#REF!</definedName>
    <definedName name="Form236">[174]Drainase!#REF!</definedName>
    <definedName name="FORM241" localSheetId="2">[174]Drainase!#REF!</definedName>
    <definedName name="FORM241">[174]Drainase!#REF!</definedName>
    <definedName name="FORM242" localSheetId="2">[174]Drainase!#REF!</definedName>
    <definedName name="FORM242">[174]Drainase!#REF!</definedName>
    <definedName name="FORM243">[174]Drainase!#REF!</definedName>
    <definedName name="FORM311" localSheetId="2">#REF!</definedName>
    <definedName name="FORM311">'[24]Analisa HSPK'!#REF!</definedName>
    <definedName name="FORM312" localSheetId="2">#REF!</definedName>
    <definedName name="FORM312">'[24]Analisa HSPK'!#REF!</definedName>
    <definedName name="FORM313" localSheetId="2">#REF!</definedName>
    <definedName name="FORM313">'[24]Analisa HSPK'!#REF!</definedName>
    <definedName name="FORM314" localSheetId="2">#REF!</definedName>
    <definedName name="FORM314">'[24]Analisa HSPK'!#REF!</definedName>
    <definedName name="FORM315" localSheetId="2">#REF!</definedName>
    <definedName name="FORM315">'[24]Analisa HSPK'!#REF!</definedName>
    <definedName name="FORM316" localSheetId="2">'[27]D-3 (M)'!#REF!</definedName>
    <definedName name="FORM316">'[27]D-3 (M)'!#REF!</definedName>
    <definedName name="FORM319" localSheetId="2">#REF!</definedName>
    <definedName name="FORM319">'[24]Analisa HSPK'!#REF!</definedName>
    <definedName name="FORM321" localSheetId="2">'[27]D-3 (M)'!#REF!</definedName>
    <definedName name="FORM321">'[27]D-3 (M)'!#REF!</definedName>
    <definedName name="FORM322" localSheetId="2">#REF!</definedName>
    <definedName name="FORM322">'[24]Analisa HSPK'!#REF!</definedName>
    <definedName name="FORM323" localSheetId="2">#REF!</definedName>
    <definedName name="FORM323">'[24]Analisa HSPK'!#REF!</definedName>
    <definedName name="FORM323L" localSheetId="2">#REF!</definedName>
    <definedName name="FORM323L">#REF!</definedName>
    <definedName name="FORM324" localSheetId="2">#REF!</definedName>
    <definedName name="FORM324">'[24]Analisa HSPK'!#REF!</definedName>
    <definedName name="FORM33" localSheetId="2">'[27]D-3 (M)'!#REF!</definedName>
    <definedName name="FORM33">'[27]D-3 (M)'!#REF!</definedName>
    <definedName name="FORM331" localSheetId="2">#REF!</definedName>
    <definedName name="FORM331">'[24]Analisa HSPK'!#REF!</definedName>
    <definedName name="FORM346" localSheetId="2">#REF!</definedName>
    <definedName name="FORM346">#REF!</definedName>
    <definedName name="FORM421" localSheetId="2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">[18]cadam!$N$12:$Y$57</definedName>
    <definedName name="FORM661" localSheetId="2">#REF!</definedName>
    <definedName name="FORM661">#REF!</definedName>
    <definedName name="FORM662" localSheetId="2">#REF!</definedName>
    <definedName name="FORM662">#REF!</definedName>
    <definedName name="FORM66PERATA" localSheetId="2">#REF!</definedName>
    <definedName name="FORM66PERATA">#REF!</definedName>
    <definedName name="FORM66PERMUKAAN">#REF!</definedName>
    <definedName name="FORM7101">[174]Beton!#REF!</definedName>
    <definedName name="FORM7102">[174]Beton!#REF!</definedName>
    <definedName name="FORM7103">[174]Beton!#REF!</definedName>
    <definedName name="FORM711" localSheetId="2">#REF!</definedName>
    <definedName name="FORM711">#REF!</definedName>
    <definedName name="FORM712" localSheetId="2">[174]Beton!#REF!</definedName>
    <definedName name="FORM712">[174]Beton!#REF!</definedName>
    <definedName name="FORM713" localSheetId="2">[174]Beton!#REF!</definedName>
    <definedName name="FORM713">[174]Beton!#REF!</definedName>
    <definedName name="FORM714" localSheetId="2">#REF!</definedName>
    <definedName name="FORM714">#REF!</definedName>
    <definedName name="FORM715" localSheetId="2">[174]Beton!#REF!</definedName>
    <definedName name="FORM715">[174]Beton!#REF!</definedName>
    <definedName name="FORM716" localSheetId="2">[174]Beton!#REF!</definedName>
    <definedName name="FORM716">[174]Beton!#REF!</definedName>
    <definedName name="FORM717" localSheetId="2">[174]Beton!#REF!</definedName>
    <definedName name="FORM717">[174]Beton!#REF!</definedName>
    <definedName name="FORM718" localSheetId="2">'[27]D-7 (M)'!#REF!</definedName>
    <definedName name="FORM718">'[27]D-7 (M)'!#REF!</definedName>
    <definedName name="FORM721" localSheetId="2">#REF!</definedName>
    <definedName name="FORM721">#REF!</definedName>
    <definedName name="FORM73" localSheetId="2">#REF!</definedName>
    <definedName name="FORM73">#REF!</definedName>
    <definedName name="FORM731" localSheetId="2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'[27]D-7 (M)'!#REF!</definedName>
    <definedName name="FORM73UL">'[27]D-7 (M)'!#REF!</definedName>
    <definedName name="FORM744">[174]Beton!#REF!</definedName>
    <definedName name="FORM745">[174]Beton!#REF!</definedName>
    <definedName name="FORM751">'[27]D-7 (M)'!#REF!</definedName>
    <definedName name="FORM752">'[27]D-7 (M)'!#REF!</definedName>
    <definedName name="FORM7610">[174]Beton!#REF!</definedName>
    <definedName name="FORM7611">'[27]D-7 (M)'!#REF!</definedName>
    <definedName name="FORM7612">'[27]D-7 (M)'!#REF!</definedName>
    <definedName name="FORM7612a">[174]Beton!#REF!</definedName>
    <definedName name="FORM7612b">[174]Beton!#REF!</definedName>
    <definedName name="FORM7612c">[174]Beton!#REF!</definedName>
    <definedName name="FORM7613">'[27]D-7 (M)'!#REF!</definedName>
    <definedName name="FORM7613a">[174]Beton!#REF!</definedName>
    <definedName name="FORM7613b">[174]Beton!#REF!</definedName>
    <definedName name="FORM7613c">[174]Beton!#REF!</definedName>
    <definedName name="FORM7614">'[27]D-7 (M)'!#REF!</definedName>
    <definedName name="FORM7614a">[174]Beton!#REF!</definedName>
    <definedName name="FORM7614b">[174]Beton!#REF!</definedName>
    <definedName name="FORM7614c">[174]Beton!#REF!</definedName>
    <definedName name="FORM7614d">[174]Beton!#REF!</definedName>
    <definedName name="FORM7614e">[174]Beton!#REF!</definedName>
    <definedName name="FORM7615">'[27]D-7 (M)'!#REF!</definedName>
    <definedName name="FORM7616">'[27]D-7 (M)'!#REF!</definedName>
    <definedName name="FORM7617">'[27]D-7 (M)'!#REF!</definedName>
    <definedName name="FORM7618">[174]Beton!#REF!</definedName>
    <definedName name="FORM7619">[174]Beton!#REF!</definedName>
    <definedName name="FORM7620">'[27]D-7 (M)'!#REF!</definedName>
    <definedName name="FORM7621">'[27]D-7 (M)'!#REF!</definedName>
    <definedName name="FORM7625">'[27]D-7 (M)'!#REF!</definedName>
    <definedName name="FORM7626">'[27]D-7 (M)'!#REF!</definedName>
    <definedName name="FORM767">'[27]D-7 (M)'!#REF!</definedName>
    <definedName name="FORM768">[174]Beton!#REF!</definedName>
    <definedName name="FORM769">[174]Beton!#REF!</definedName>
    <definedName name="FORM76X">[174]Beton!#REF!</definedName>
    <definedName name="FORM771">'[27]D-7 (M)'!#REF!</definedName>
    <definedName name="FORM771a" localSheetId="2">#REF!</definedName>
    <definedName name="FORM771a">#REF!</definedName>
    <definedName name="FORM771b" localSheetId="2">#REF!</definedName>
    <definedName name="FORM771b">#REF!</definedName>
    <definedName name="FORM771c" localSheetId="2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'[27]D-7 (M)'!#REF!</definedName>
    <definedName name="FORM79">'[27]D-7 (M)'!#REF!</definedName>
    <definedName name="FORM79L">'[27]D-7 (M)'!#REF!</definedName>
    <definedName name="FORM79manual">[174]Beton!#REF!</definedName>
    <definedName name="FORM79mekanis">'[175]DIV7-BM'!#REF!</definedName>
    <definedName name="FORM811" localSheetId="2">#REF!</definedName>
    <definedName name="FORM811">#REF!</definedName>
    <definedName name="FORM812" localSheetId="2">#REF!</definedName>
    <definedName name="FORM812">#REF!</definedName>
    <definedName name="FORM813" localSheetId="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[174]Beton!#REF!</definedName>
    <definedName name="FORMLatasirK" localSheetId="2">#REF!</definedName>
    <definedName name="FORMLatasirK">#REF!</definedName>
    <definedName name="FORMLatasirKL" localSheetId="2">#REF!</definedName>
    <definedName name="FORMLatasirKL">#REF!</definedName>
    <definedName name="FORMULE">#N/A</definedName>
    <definedName name="frc234_37">"$#REF!.$L$1360"</definedName>
    <definedName name="frc4x10_23">"$#REF!.$#REF!$#REF!"</definedName>
    <definedName name="frc4x1x400_23">"$#REF!.$#REF!$#REF!"</definedName>
    <definedName name="frc4x25_23">"$#REF!.$#REF!$#REF!"</definedName>
    <definedName name="frc4x300_23">"$#REF!.$#REF!$#REF!"</definedName>
    <definedName name="frc4x35_23">"$#REF!.$#REF!$#REF!"</definedName>
    <definedName name="frc4x95_23">"$#REF!.$#REF!$#REF!"</definedName>
    <definedName name="frc5x4_23">"$#REF!.$#REF!$#REF!"</definedName>
    <definedName name="frc5x6_23">"$#REF!.$#REF!$#REF!"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7">#REF!</definedName>
    <definedName name="FRRDS">#REF!</definedName>
    <definedName name="fs_23">"$#REF!.$J$103"</definedName>
    <definedName name="FSB_37">"$#REF!.$K$21"</definedName>
    <definedName name="FSDATA_37">"$#REF!.$A$394"</definedName>
    <definedName name="FST_37">"$#REF!.$B$6"</definedName>
    <definedName name="fsvd100">#REF!</definedName>
    <definedName name="fsvd100_23">"$#REF!.$M$247"</definedName>
    <definedName name="fsvd150">#REF!</definedName>
    <definedName name="fsvd150_23">"$#REF!.$M$225"</definedName>
    <definedName name="fsvd65">#REF!</definedName>
    <definedName name="fsvd65_23">"$#REF!.$M$226"</definedName>
    <definedName name="ftv1.5">#REF!</definedName>
    <definedName name="ftv2.5">#REF!</definedName>
    <definedName name="FULVIMIXER">#REF!</definedName>
    <definedName name="furing">'[52]Up &amp; bhn'!#REF!</definedName>
    <definedName name="FURNITURE__FURNISHING" localSheetId="2">#REF!</definedName>
    <definedName name="FURNITURE__FURNISHING">#REF!</definedName>
    <definedName name="FURNITURE__FURNISHING_23">"$#REF!.$#REF!$#REF!"</definedName>
    <definedName name="fv">[134]NP!#REF!</definedName>
    <definedName name="fvd100_23">"'file:///F:/DOCUME~1/MARKET~1/LOCALS~1/Temp/lamp-d.XLS'#$SAP.$#REF!$#REF!"</definedName>
    <definedName name="fxj1.25">#REF!</definedName>
    <definedName name="fxj1.5">#REF!</definedName>
    <definedName name="fxj2.5">#REF!</definedName>
    <definedName name="G" localSheetId="2">#REF!</definedName>
    <definedName name="g">[157]har.sat.S!#REF!</definedName>
    <definedName name="g.1" localSheetId="2">#REF!</definedName>
    <definedName name="g.1">#REF!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2">#REF!</definedName>
    <definedName name="G.23">#REF!</definedName>
    <definedName name="G.3">#REF!</definedName>
    <definedName name="G.32M">#REF!</definedName>
    <definedName name="G.4">#REF!</definedName>
    <definedName name="G.41">#REF!</definedName>
    <definedName name="g.41a">'[172]Analisa BOW'!$K$121</definedName>
    <definedName name="G.42a" localSheetId="2">#REF!</definedName>
    <definedName name="G.42a">#REF!</definedName>
    <definedName name="G.44">'[71]112-885'!$A$5601:$M$5680</definedName>
    <definedName name="G.44.VK">'[71]Anl.+'!$A$561:$M$642</definedName>
    <definedName name="G.5" localSheetId="2">#REF!</definedName>
    <definedName name="G.5">#REF!</definedName>
    <definedName name="g.50c">[57]Analisa!$L$1871</definedName>
    <definedName name="G.51C">[57]Analisa!$L$1913</definedName>
    <definedName name="G.6" localSheetId="2">#REF!</definedName>
    <definedName name="G.6">#REF!</definedName>
    <definedName name="G.60A" localSheetId="2">#REF!</definedName>
    <definedName name="G.60A">#REF!</definedName>
    <definedName name="G.7" localSheetId="2">#REF!</definedName>
    <definedName name="G.7">#REF!</definedName>
    <definedName name="G.8">#REF!</definedName>
    <definedName name="G.9">#REF!</definedName>
    <definedName name="g.sup.1.15.25.t.150">[87]analis!$I$531</definedName>
    <definedName name="g.sup.1.15.25.t.200">[87]analis!$I$532</definedName>
    <definedName name="g.sup.1.2.3.t.200">[87]analis!$I$497</definedName>
    <definedName name="g.sup.125">[72]analis!#REF!</definedName>
    <definedName name="g.sup.150">[72]analis!#REF!</definedName>
    <definedName name="G.supl">'[172]Analisa BOW'!$K$128</definedName>
    <definedName name="G_2">[73]ANALISA!#REF!</definedName>
    <definedName name="G_32h">[73]ANALISA!#REF!</definedName>
    <definedName name="G_33h">[73]ANALISA!#REF!</definedName>
    <definedName name="G_33m">[73]ANALISA!#REF!</definedName>
    <definedName name="G_41">[73]ANALISA!#REF!</definedName>
    <definedName name="G_50q">[73]ANALISA!#REF!</definedName>
    <definedName name="G_50r">[73]ANALISA!#REF!</definedName>
    <definedName name="G_67">[73]ANALISA!#REF!</definedName>
    <definedName name="G_67a">[73]ANALISA!#REF!</definedName>
    <definedName name="g18\" localSheetId="2">#REF!</definedName>
    <definedName name="g18\">#REF!</definedName>
    <definedName name="g32h.g26.1.4">[72]analis!#REF!</definedName>
    <definedName name="g32h.g26.1.4.b">[72]analis!#REF!</definedName>
    <definedName name="g32h.g26.1.4u">[72]analis!#REF!</definedName>
    <definedName name="G50K" localSheetId="2">#REF!</definedName>
    <definedName name="G50K">#REF!</definedName>
    <definedName name="G60A">'[138]A+Supl.'!#REF!</definedName>
    <definedName name="Gaji">[176]XL4Test5!$B$2:$B$19</definedName>
    <definedName name="GAL">[119]Reservoir!#REF!</definedName>
    <definedName name="galam">'[177]Harga Satuan Upah dan Bahan'!#REF!</definedName>
    <definedName name="GALBATU">[64]ANALISA!#REF!</definedName>
    <definedName name="GALBI">[119]Reservoir!#REF!</definedName>
    <definedName name="GALBIS_1" localSheetId="2">#REF!</definedName>
    <definedName name="GALBIS_1">#REF!</definedName>
    <definedName name="GALBIS_2" localSheetId="2">#REF!</definedName>
    <definedName name="GALBIS_2">#REF!</definedName>
    <definedName name="galdal5" localSheetId="2">#REF!</definedName>
    <definedName name="galdal5">#REF!</definedName>
    <definedName name="gali">#REF!</definedName>
    <definedName name="gali_2">#REF!</definedName>
    <definedName name="gali_6">#REF!</definedName>
    <definedName name="gali_7">#REF!</definedName>
    <definedName name="galia.padas">#REF!</definedName>
    <definedName name="galian">#REF!</definedName>
    <definedName name="galian.tnhbiasa">#REF!</definedName>
    <definedName name="Galian_Pondasi">#REF!</definedName>
    <definedName name="GALIAN_TANAH">#REF!</definedName>
    <definedName name="Galian_tanah_biasa_sedalam_1_meter.">#REF!</definedName>
    <definedName name="galianalatberat">#REF!</definedName>
    <definedName name="galianbiasa">#REF!</definedName>
    <definedName name="GALIANTANAH">#REF!</definedName>
    <definedName name="galiantanh1">[157]AN.SEDANG!#REF!</definedName>
    <definedName name="galiantnh" localSheetId="2">#REF!</definedName>
    <definedName name="galiantnh">#REF!</definedName>
    <definedName name="galmandor" localSheetId="2">#REF!</definedName>
    <definedName name="galmandor">#REF!</definedName>
    <definedName name="GALSEL_1" localSheetId="2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3">#REF!</definedName>
    <definedName name="gamping">#REF!</definedName>
    <definedName name="GANDA">#REF!</definedName>
    <definedName name="GANDAA">#REF!</definedName>
    <definedName name="gantung">'[52]Up &amp; bhn'!#REF!</definedName>
    <definedName name="garja" localSheetId="2">#REF!</definedName>
    <definedName name="garja">#REF!</definedName>
    <definedName name="gblrumput" localSheetId="2">#REF!</definedName>
    <definedName name="gblrumput">#REF!</definedName>
    <definedName name="gdg" localSheetId="2">#REF!</definedName>
    <definedName name="gdg">#REF!</definedName>
    <definedName name="gdsd">#N/A</definedName>
    <definedName name="ged">#REF!</definedName>
    <definedName name="gedeg">#REF!</definedName>
    <definedName name="GEDUNG">#REF!</definedName>
    <definedName name="gembok">'[104]HB '!$F$172</definedName>
    <definedName name="Gemuk" localSheetId="2">#REF!</definedName>
    <definedName name="Gemuk">#REF!</definedName>
    <definedName name="Generator_Set" localSheetId="2">#REF!</definedName>
    <definedName name="Generator_Set">#REF!</definedName>
    <definedName name="GENSET" localSheetId="2">#REF!</definedName>
    <definedName name="GENSET">#REF!</definedName>
    <definedName name="GensetAMP" localSheetId="2">'[81]Harga Dasar'!#REF!</definedName>
    <definedName name="GensetAMP">'[81]Harga Dasar'!#REF!</definedName>
    <definedName name="GensetPenerangan" localSheetId="2">#REF!</definedName>
    <definedName name="GensetPenerangan">#REF!</definedName>
    <definedName name="genteng" localSheetId="2">'[52]Up &amp; bhn'!#REF!</definedName>
    <definedName name="genteng">'[52]Up &amp; bhn'!#REF!</definedName>
    <definedName name="gentengbeton">[65]har.sat.S!$I$42</definedName>
    <definedName name="gentengbtn">'[103]HB '!#REF!</definedName>
    <definedName name="gentengflumpress">[65]har.sat.S!$I$43</definedName>
    <definedName name="gentenggs" localSheetId="2">#REF!</definedName>
    <definedName name="gentenggs">#REF!</definedName>
    <definedName name="gentengkp">[65]har.sat.S!$I$44</definedName>
    <definedName name="gentengmetal" localSheetId="2">#REF!</definedName>
    <definedName name="gentengmetal">#REF!</definedName>
    <definedName name="gentingflam">[98]harsat!#REF!</definedName>
    <definedName name="gentingflam_2">[99]harsat!#REF!</definedName>
    <definedName name="gentingflam_4">[100]harsat!#REF!</definedName>
    <definedName name="gentingkaca">[98]harsat!#REF!</definedName>
    <definedName name="gentingkaca_2">[99]harsat!#REF!</definedName>
    <definedName name="gentingkaca_4">[100]harsat!#REF!</definedName>
    <definedName name="gentingkarang">[98]harsat!$G$11</definedName>
    <definedName name="gentingkarang_2">[99]harsat!$G$11</definedName>
    <definedName name="gentingkarang_4">[100]harsat!$G$11</definedName>
    <definedName name="gentingkodokbam">[98]harsat!#REF!</definedName>
    <definedName name="gentingkodokbam_2">[99]harsat!#REF!</definedName>
    <definedName name="gentingkodokbam_4">[100]harsat!#REF!</definedName>
    <definedName name="gentingkodokwis">[98]harsat!#REF!</definedName>
    <definedName name="gentingkodokwis_2">[99]harsat!#REF!</definedName>
    <definedName name="gentingkodokwis_4">[100]harsat!#REF!</definedName>
    <definedName name="gentingwuwungjawa">[98]harsat!#REF!</definedName>
    <definedName name="gentingwuwungjawa_2">[99]harsat!#REF!</definedName>
    <definedName name="gentingwuwungjawa_4">[100]harsat!#REF!</definedName>
    <definedName name="gentingwuwungwisma">[98]harsat!$G$12</definedName>
    <definedName name="gentingwuwungwisma_2">[99]harsat!$G$12</definedName>
    <definedName name="gentingwuwungwisma_4">[100]harsat!$G$12</definedName>
    <definedName name="geo" localSheetId="2">#REF!</definedName>
    <definedName name="geo">#REF!</definedName>
    <definedName name="geomembrane" localSheetId="2">#REF!</definedName>
    <definedName name="geomembrane">#REF!</definedName>
    <definedName name="geotextile" localSheetId="2">#REF!</definedName>
    <definedName name="geotextile">#REF!</definedName>
    <definedName name="ger" localSheetId="2">{"Book1","4.09 FLORA DAN FAUNA.xls","4.22 PERLENGKAPAN SEKOLAH.xls"}</definedName>
    <definedName name="ger">{"Book1","4.09 FLORA DAN FAUNA.xls","4.22 PERLENGKAPAN SEKOLAH.xls"}</definedName>
    <definedName name="GERBANG">#REF!</definedName>
    <definedName name="gerendela">[43]Bahan!#REF!</definedName>
    <definedName name="gerendelj" localSheetId="2">#REF!</definedName>
    <definedName name="gerendelj">#REF!</definedName>
    <definedName name="gerendelp" localSheetId="2">#REF!</definedName>
    <definedName name="gerendelp">#REF!</definedName>
    <definedName name="gergaji" localSheetId="2">#REF!</definedName>
    <definedName name="gergaji">#REF!</definedName>
    <definedName name="gevel_kaca">#REF!</definedName>
    <definedName name="GFGH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MHG">'[178]HB '!#REF!</definedName>
    <definedName name="GH">[93]bahan!$A$79:$E$96</definedName>
    <definedName name="ghgh">[151]HSBU!$H$43</definedName>
    <definedName name="ghi" localSheetId="2">#REF!</definedName>
    <definedName name="ghi">#REF!</definedName>
    <definedName name="GIPM2" localSheetId="2">#REF!</definedName>
    <definedName name="GIPM2">#REF!</definedName>
    <definedName name="gipm3" localSheetId="2">#REF!</definedName>
    <definedName name="gipm3">#REF!</definedName>
    <definedName name="gipm4">#REF!</definedName>
    <definedName name="gipmedspindo0.5">'[61]Harga '!$L$97</definedName>
    <definedName name="gipmedspindo0.75">'[61]Harga '!$L$98</definedName>
    <definedName name="gipmedspindo1">'[61]Harga '!$L$99</definedName>
    <definedName name="gipmedspindo1.25">'[61]Harga '!$L$100</definedName>
    <definedName name="gipmedspindo1.5">'[61]Harga '!$L$101</definedName>
    <definedName name="gipmedspindo2">'[61]Harga '!$L$102</definedName>
    <definedName name="gipmedspindo2.5">'[61]Harga '!$L$103</definedName>
    <definedName name="gipmedspindo3">'[61]Harga '!$L$104</definedName>
    <definedName name="gipmedspindo4" localSheetId="2">#REF!</definedName>
    <definedName name="gipmedspindo4">#REF!</definedName>
    <definedName name="gipmedspindo5" localSheetId="2">#REF!</definedName>
    <definedName name="gipmedspindo5">#REF!</definedName>
    <definedName name="gipmedspindo8" localSheetId="2">#REF!</definedName>
    <definedName name="gipmedspindo8">#REF!</definedName>
    <definedName name="GIU_37">"$#REF!.$F$7:$L$12"</definedName>
    <definedName name="giv">[43]Bahan!#REF!</definedName>
    <definedName name="Glass_bit" localSheetId="2">#REF!</definedName>
    <definedName name="Glass_bit">#REF!</definedName>
    <definedName name="glass_bit_marka_jalan" localSheetId="2">#REF!</definedName>
    <definedName name="glass_bit_marka_jalan">#REF!</definedName>
    <definedName name="Glass_block" localSheetId="2">#REF!</definedName>
    <definedName name="Glass_block">#REF!</definedName>
    <definedName name="glm.D10P4M" localSheetId="2">[72]harga!#REF!</definedName>
    <definedName name="glm.D10P4M">[72]harga!#REF!</definedName>
    <definedName name="glm.D13P4M" localSheetId="2">[72]harga!#REF!</definedName>
    <definedName name="glm.D13P4M">[72]harga!#REF!</definedName>
    <definedName name="glm.D4P4M" localSheetId="2">[72]harga!#REF!</definedName>
    <definedName name="glm.D4P4M">[72]harga!#REF!</definedName>
    <definedName name="glm.D6P4M" localSheetId="2">[72]harga!#REF!</definedName>
    <definedName name="glm.D6P4M">[72]harga!#REF!</definedName>
    <definedName name="glugu15" localSheetId="2">#REF!</definedName>
    <definedName name="glugu15">#REF!</definedName>
    <definedName name="glugu25" localSheetId="2">#REF!</definedName>
    <definedName name="glugu25">#REF!</definedName>
    <definedName name="GONDOLA_37">"$#REF!.$N$189"</definedName>
    <definedName name="GONDOLA_A_37">"$#REF!.$N$190"</definedName>
    <definedName name="GONDOLA_B_37">"$#REF!.$N$191"</definedName>
    <definedName name="GONDOLA_C_37">"$#REF!.$N$192"</definedName>
    <definedName name="gorbos">#REF!</definedName>
    <definedName name="gording">#REF!</definedName>
    <definedName name="Gording_Nok_Ky_Lanan">#REF!</definedName>
    <definedName name="gordingC100sd150">#REF!</definedName>
    <definedName name="gordinglama">#REF!</definedName>
    <definedName name="Gorong100">[58]SB!#REF!</definedName>
    <definedName name="GORONG120_1" localSheetId="2">#REF!</definedName>
    <definedName name="GORONG120_1">#REF!</definedName>
    <definedName name="GORONG120_2" localSheetId="2">#REF!</definedName>
    <definedName name="GORONG120_2">#REF!</definedName>
    <definedName name="Gorong60" localSheetId="2">[58]SB!#REF!</definedName>
    <definedName name="Gorong60">[58]SB!#REF!</definedName>
    <definedName name="GORONG75_1" localSheetId="2">#REF!</definedName>
    <definedName name="GORONG75_1">#REF!</definedName>
    <definedName name="GORONG75_2" localSheetId="2">#REF!</definedName>
    <definedName name="GORONG75_2">#REF!</definedName>
    <definedName name="Gorong80" localSheetId="2">[58]SB!#REF!</definedName>
    <definedName name="Gorong80">[58]SB!#REF!</definedName>
    <definedName name="govpd15" localSheetId="2">#REF!</definedName>
    <definedName name="govpd15">#REF!</definedName>
    <definedName name="govpd15_23">"$#REF!.$M$216"</definedName>
    <definedName name="GP">[64]ANALISA!#REF!</definedName>
    <definedName name="gpek" localSheetId="2">#REF!</definedName>
    <definedName name="gpek">#REF!</definedName>
    <definedName name="grader" localSheetId="2">'[77]Sat~Bahu'!$C$92</definedName>
    <definedName name="GRADER">#REF!</definedName>
    <definedName name="Grader115" localSheetId="2">[58]SB!#REF!</definedName>
    <definedName name="Grader115">[58]SB!#REF!</definedName>
    <definedName name="GRAIL" localSheetId="2">'[86] R A B'!#REF!</definedName>
    <definedName name="GRAIL">'[86] R A B'!#REF!</definedName>
    <definedName name="GRAND_PALEMBANG_HOTEL___PALEMBANG" localSheetId="2">#REF!</definedName>
    <definedName name="GRAND_PALEMBANG_HOTEL___PALEMBANG">#REF!</definedName>
    <definedName name="GRAND_PALEMBANG_HOTEL___PALEMBANG_23">"$#REF!.$B$1:$G$540"</definedName>
    <definedName name="granit">'[52]Up &amp; bhn'!#REF!</definedName>
    <definedName name="granito">'[52]Up &amp; bhn'!#REF!</definedName>
    <definedName name="granito30">'[52]Up &amp; bhn'!#REF!</definedName>
    <definedName name="granito40">'[52]Up &amp; bhn'!#REF!</definedName>
    <definedName name="grass" localSheetId="2">#REF!</definedName>
    <definedName name="grass">#REF!</definedName>
    <definedName name="grass2020">'[103]HB '!#REF!</definedName>
    <definedName name="GRAVEL" localSheetId="2">#REF!</definedName>
    <definedName name="GRAVEL">#REF!</definedName>
    <definedName name="grc" localSheetId="2">[62]anal!#REF!</definedName>
    <definedName name="grc">[62]anal!#REF!</definedName>
    <definedName name="grc_23">"$#REF!.$#REF!$#REF!"</definedName>
    <definedName name="grc1_23">"$#REF!.$#REF!$#REF!"</definedName>
    <definedName name="grcb">'[52]Up &amp; bhn'!#REF!</definedName>
    <definedName name="grcp">'[52]Up &amp; bhn'!#REF!</definedName>
    <definedName name="grendalfa">'[103]HB '!#REF!</definedName>
    <definedName name="grendbiasa">'[5]HB '!$F$178</definedName>
    <definedName name="grendel">[72]harga!#REF!</definedName>
    <definedName name="GRENDEL_JENDELA" localSheetId="2">#REF!</definedName>
    <definedName name="GRENDEL_JENDELA">#REF!</definedName>
    <definedName name="grendel_panjang" localSheetId="2">#REF!</definedName>
    <definedName name="grendel_panjang">#REF!</definedName>
    <definedName name="grendel_tanamALFA" localSheetId="2">#REF!</definedName>
    <definedName name="grendel_tanamALFA">#REF!</definedName>
    <definedName name="grendeljendela">#REF!</definedName>
    <definedName name="grendelpintu">#REF!</definedName>
    <definedName name="greserv">#REF!</definedName>
    <definedName name="grev20">'[52]Up &amp; bhn'!#REF!</definedName>
    <definedName name="grill">[65]har.sat.S!$I$87</definedName>
    <definedName name="ground" localSheetId="2">#REF!</definedName>
    <definedName name="ground">#REF!</definedName>
    <definedName name="GROUND_FLOOR" localSheetId="2">#REF!</definedName>
    <definedName name="GROUND_FLOOR">#REF!</definedName>
    <definedName name="GROUND_FLOOR_23">"$#REF!.$C$16"</definedName>
    <definedName name="gs110g_23">"$#REF!.$#REF!$#REF!"</definedName>
    <definedName name="gs14g_23">"$#REF!.$#REF!$#REF!"</definedName>
    <definedName name="gs55g_23">"$#REF!.$#REF!$#REF!"</definedName>
    <definedName name="gs6g_23">"$#REF!.$#REF!$#REF!"</definedName>
    <definedName name="gs80g_23">"$#REF!.$#REF!$#REF!"</definedName>
    <definedName name="gsekring">#REF!</definedName>
    <definedName name="GSVXG">#N/A</definedName>
    <definedName name="gt">[134]NP!#REF!</definedName>
    <definedName name="GTB">[179]Analisa!$H$17</definedName>
    <definedName name="GTBB">[179]Analisa!$H$33</definedName>
    <definedName name="gti50_23">"$#REF!.$K$101"</definedName>
    <definedName name="gti60_23">"$#REF!.$L$101"</definedName>
    <definedName name="GTK">[179]Analisa!$H$25</definedName>
    <definedName name="GTV25mm">[50]PV!$J$99</definedName>
    <definedName name="GTV32mm">[50]PV!$K$99</definedName>
    <definedName name="GUD" localSheetId="2">#REF!</definedName>
    <definedName name="GUD">#REF!</definedName>
    <definedName name="guntingbaja" localSheetId="2">#REF!</definedName>
    <definedName name="guntingbaja">#REF!</definedName>
    <definedName name="gvbersih0.5" localSheetId="2">#REF!</definedName>
    <definedName name="gvbersih0.5">#REF!</definedName>
    <definedName name="gvbersih0.75">'[61]Harga '!$L$169</definedName>
    <definedName name="gvbersih1">'[61]Harga '!$L$170</definedName>
    <definedName name="gvbersih1.25">'[61]Harga '!$L$171</definedName>
    <definedName name="gvbersih1.5">'[61]Harga '!$L$172</definedName>
    <definedName name="gvbersih2">'[61]Harga '!$L$173</definedName>
    <definedName name="gvbersih2.5">'[61]Harga '!$L$174</definedName>
    <definedName name="gvbersih3">'[61]Harga '!$L$175</definedName>
    <definedName name="gvbersih4" localSheetId="2">#REF!</definedName>
    <definedName name="gvbersih4">#REF!</definedName>
    <definedName name="gvd100_23">"$#REF!.$M$235"</definedName>
    <definedName name="gvd15_23">"$#REF!.$M$215"</definedName>
    <definedName name="gvd150_23">"$#REF!.$M$213"</definedName>
    <definedName name="gvd20_23">"'file:///F:/DOCUME~1/MARKET~1/LOCALS~1/Temp/lamp-d.XLS'#$SAP.$#REF!$#REF!"</definedName>
    <definedName name="gvd25_23">"$#REF!.$M$410"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3">"$#REF!.$M$236"</definedName>
    <definedName name="gvd65_23">"$#REF!.$M$214"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'[61]Harga '!$L$181</definedName>
    <definedName name="gvhydrant1.25" localSheetId="2">#REF!</definedName>
    <definedName name="gvhydrant1.25">#REF!</definedName>
    <definedName name="gvhydrant1.5">'[61]Harga '!$L$183</definedName>
    <definedName name="gvhydrant2">'[61]Harga '!$L$184</definedName>
    <definedName name="gvhydrant2.5" localSheetId="2">#REF!</definedName>
    <definedName name="gvhydrant2.5">#REF!</definedName>
    <definedName name="gvhydrant3">'[61]Harga '!$L$186</definedName>
    <definedName name="gvhydrant4">'[61]Harga '!$L$187</definedName>
    <definedName name="gvhydrant5" localSheetId="2">#REF!</definedName>
    <definedName name="gvhydrant5">#REF!</definedName>
    <definedName name="gvhydrant6">'[61]Harga '!$L$189</definedName>
    <definedName name="gvhydrant8" localSheetId="2">#REF!</definedName>
    <definedName name="gvhydrant8">#REF!</definedName>
    <definedName name="gy" localSheetId="2">#REF!</definedName>
    <definedName name="gy">#REF!</definedName>
    <definedName name="gypsum" localSheetId="2">#REF!</definedName>
    <definedName name="gypsum">#REF!</definedName>
    <definedName name="gypsum12" localSheetId="2">[98]harsat!#REF!</definedName>
    <definedName name="gypsum12">[98]harsat!#REF!</definedName>
    <definedName name="gypsum12_2" localSheetId="2">[99]harsat!#REF!</definedName>
    <definedName name="gypsum12_2">[99]harsat!#REF!</definedName>
    <definedName name="gypsum12_4" localSheetId="2">[100]harsat!#REF!</definedName>
    <definedName name="gypsum12_4">[100]harsat!#REF!</definedName>
    <definedName name="gypsum9" localSheetId="2">[180]harsat!#REF!</definedName>
    <definedName name="gypsum9">[180]harsat!#REF!</definedName>
    <definedName name="gypsum9_2">[180]harsat!#REF!</definedName>
    <definedName name="gypsum9_4">[181]harsat!#REF!</definedName>
    <definedName name="H" localSheetId="2">#REF!</definedName>
    <definedName name="H">#REF!</definedName>
    <definedName name="H.1" localSheetId="2">#REF!</definedName>
    <definedName name="H.1">#REF!</definedName>
    <definedName name="H.10" localSheetId="2">#REF!</definedName>
    <definedName name="H.10">#REF!</definedName>
    <definedName name="H.11">#REF!</definedName>
    <definedName name="H.12">#REF!</definedName>
    <definedName name="H.13">#REF!</definedName>
    <definedName name="H.14">#REF!</definedName>
    <definedName name="H.15">#REF!</definedName>
    <definedName name="H.16">#REF!</definedName>
    <definedName name="H.17">#REF!</definedName>
    <definedName name="H.18">#REF!</definedName>
    <definedName name="H.19">#REF!</definedName>
    <definedName name="H.2">#REF!</definedName>
    <definedName name="H.20">#REF!</definedName>
    <definedName name="H.21">#REF!</definedName>
    <definedName name="H.22">#REF!</definedName>
    <definedName name="H.23">#REF!</definedName>
    <definedName name="H.24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10">[73]ANALISA!#REF!</definedName>
    <definedName name="H_8">[73]ANALISA!#REF!</definedName>
    <definedName name="H_B_AMPELAS">'[182]Harga Sat'!$D$73</definedName>
    <definedName name="H_B_ASBES_GELOMBANG">'[182]Harga Sat'!$D$50</definedName>
    <definedName name="H_B_BALOK_KAYU_LANAN">'[183]Harga Sat'!$E$30</definedName>
    <definedName name="H_B_BALOK_KAYU_ULIN_KLS1">'[182]Harga Sat'!$D$35</definedName>
    <definedName name="H_B_BALOK_KAYU_ULIN_KLS2" localSheetId="2">#REF!</definedName>
    <definedName name="H_B_BALOK_KAYU_ULIN_KLS2">#REF!</definedName>
    <definedName name="H_B_BATU_BATA">'[182]Harga Sat'!$D$38</definedName>
    <definedName name="H_B_BATU_GUNUNG">'[183]Harga Sat'!$E$16</definedName>
    <definedName name="H_B_BAUT" localSheetId="2">#REF!</definedName>
    <definedName name="H_B_BAUT">#REF!</definedName>
    <definedName name="H_B_BESI_TULANGAN">'[183]Harga Sat'!$E$27</definedName>
    <definedName name="H_B_CAT_DASAR">'[182]Harga Sat'!$D$72</definedName>
    <definedName name="H_B_CAT_KILAP">'[182]Harga Sat'!$D$59</definedName>
    <definedName name="H_B_CAT_MENI">'[182]Harga Sat'!$D$69</definedName>
    <definedName name="H_B_CAT_TEMBOK">'[182]Harga Sat'!$D$60</definedName>
    <definedName name="H_B_DEMPUL_PLAMUR">'[182]Harga Sat'!$D$74</definedName>
    <definedName name="H_B_GENTENG_METAL">'[182]Harga Sat'!$D$47</definedName>
    <definedName name="H_B_GENTENG_TANAH">'[183]Harga Sat'!$E$44</definedName>
    <definedName name="H_B_KACA_3mm">'[182]Harga Sat'!$D$54</definedName>
    <definedName name="H_B_KACA_5mm">'[182]Harga Sat'!$D$55</definedName>
    <definedName name="H_B_KALSIBOARD">'[182]Harga Sat'!$D$78</definedName>
    <definedName name="H_B_KAWAT_BENDRAT">'[183]Harga Sat'!$E$28</definedName>
    <definedName name="H_B_KAWAT_HARMONIKA">'[182]Harga Sat'!$D$29</definedName>
    <definedName name="H_B_KAYU_BEKISTING">'[183]Harga Sat'!$E$31</definedName>
    <definedName name="H_B_KAYU_GALAM">'[183]Harga Sat'!$E$36</definedName>
    <definedName name="H_B_KERAMIK">'[182]Harga Sat'!$D$42</definedName>
    <definedName name="H_B_KERAMIK_BERMOTIF">'[182]Harga Sat'!$D$43</definedName>
    <definedName name="H_B_KERIKIL">'[182]Harga Sat'!$D$21</definedName>
    <definedName name="H_B_KUSEN_ULIN_5x10CM_TERPASANG" localSheetId="2">#REF!</definedName>
    <definedName name="H_B_KUSEN_ULIN_5x10CM_TERPASANG">#REF!</definedName>
    <definedName name="H_B_KUSEN_ULIN_6x12CM" localSheetId="2">#REF!</definedName>
    <definedName name="H_B_KUSEN_ULIN_6x12CM">#REF!</definedName>
    <definedName name="H_B_MINYAK_BEKISTING">'[182]Harga Sat'!$D$71</definedName>
    <definedName name="H_B_MINYAK_CAT">'[182]Harga Sat'!$D$70</definedName>
    <definedName name="H_B_PAKU_GENTENG_METAL">'[183]Harga Sat'!$E$73</definedName>
    <definedName name="H_B_PAKU_PAYUNG">'[183]Harga Sat'!$E$70</definedName>
    <definedName name="H_B_PAKU_RUPARUPA">'[182]Harga Sat'!$D$56</definedName>
    <definedName name="H_B_PAKU_SIRAP">'[183]Harga Sat'!$E$71</definedName>
    <definedName name="H_B_PAKU_ULIN">'[182]Harga Sat'!$D$81</definedName>
    <definedName name="H_B_PAPAN_KAYU_LANAN">'[182]Harga Sat'!$D$30</definedName>
    <definedName name="H_B_PAPAN_KAYU_ULIN_KLS1">'[182]Harga Sat'!$D$33</definedName>
    <definedName name="H_B_PAPAN_KAYU_ULIN_KLS2" localSheetId="2">#REF!</definedName>
    <definedName name="H_B_PAPAN_KAYU_ULIN_KLS2">#REF!</definedName>
    <definedName name="H_B_PASIR_PASANG">'[182]Harga Sat'!$D$20</definedName>
    <definedName name="H_B_PASIR_URUG">'[183]Harga Sat'!$E$17</definedName>
    <definedName name="H_B_PEMUUNG_ASBES">'[182]Harga Sat'!$D$51</definedName>
    <definedName name="H_B_PEMUUNG_GENTENG_METAL_C">'[183]Harga Sat'!$E$47</definedName>
    <definedName name="H_B_PEMUUNG_GENTENG_METAL_U">'[182]Harga Sat'!$D$49</definedName>
    <definedName name="H_B_PEMUUNG_METAL" localSheetId="2">#REF!</definedName>
    <definedName name="H_B_PEMUUNG_METAL">#REF!</definedName>
    <definedName name="H_B_PEMUUNG_SENG">'[183]Harga Sat'!$E$52</definedName>
    <definedName name="H_B_PLAT_STRIP">'[183]Harga Sat'!$E$57</definedName>
    <definedName name="H_B_PLINT_TEGEL_PC_10x20" localSheetId="2">#REF!</definedName>
    <definedName name="H_B_PLINT_TEGEL_PC_10x20">#REF!</definedName>
    <definedName name="H_B_PLYWOOD_3mm">'[182]Harga Sat'!$D$75</definedName>
    <definedName name="H_B_PLYWOOD_4mm">'[182]Harga Sat'!$D$76</definedName>
    <definedName name="H_B_PLYWOOD_9mm">'[182]Harga Sat'!$D$77</definedName>
    <definedName name="H_B_Rangkareng">'[184]Daftar Analisa'!#REF!</definedName>
    <definedName name="H_B_ROSTER_PC">'[183]Harga Sat'!$E$38</definedName>
    <definedName name="H_B_SEMEN_1KG">'[182]Harga Sat'!$D$22</definedName>
    <definedName name="H_B_SEMEN_40KG" localSheetId="2">#REF!</definedName>
    <definedName name="H_B_SEMEN_40KG">#REF!</definedName>
    <definedName name="H_B_SEMEN_50KG" localSheetId="2">#REF!</definedName>
    <definedName name="H_B_SEMEN_50KG">#REF!</definedName>
    <definedName name="H_B_SEMEN_WRNA_1KG">'[183]Harga Sat'!$E$23</definedName>
    <definedName name="H_B_SEMEN_WRNA_50KG" localSheetId="2">#REF!</definedName>
    <definedName name="H_B_SEMEN_WRNA_50KG">#REF!</definedName>
    <definedName name="H_B_SENG_GELOMBANG">'[182]Harga Sat'!$D$52</definedName>
    <definedName name="H_B_SIRAP_ULIN">'[183]Harga Sat'!$E$43</definedName>
    <definedName name="H_B_T_TIMBUNAN_BIASA" localSheetId="2">#REF!</definedName>
    <definedName name="H_B_T_TIMBUNAN_BIASA">#REF!</definedName>
    <definedName name="H_B_T_URUG_PILIHAN">'[183]Harga Sat'!$E$18</definedName>
    <definedName name="H_B_TEGEL_PC_20x20">'[183]Harga Sat'!$E$39</definedName>
    <definedName name="h_baloklanan">'[185]UPAH &amp; BAHAN'!$F$44</definedName>
    <definedName name="h_balokulin">'[185]UPAH &amp; BAHAN'!$F$40</definedName>
    <definedName name="h_bautmor">'[185]UPAH &amp; BAHAN'!$F$85</definedName>
    <definedName name="h_catdasar">'[185]UPAH &amp; BAHAN'!$F$83</definedName>
    <definedName name="h_engseljendela">'[185]UPAH &amp; BAHAN'!$F$80</definedName>
    <definedName name="h_engselpintubesar">'[185]UPAH &amp; BAHAN'!$F$79</definedName>
    <definedName name="h_grendel">'[185]UPAH &amp; BAHAN'!$F$87</definedName>
    <definedName name="h_kaca3mm">'[185]UPAH &amp; BAHAN'!$F$73</definedName>
    <definedName name="h_kaca5mm">'[185]UPAH &amp; BAHAN'!$F$74</definedName>
    <definedName name="h_kawatharmonika">'[185]UPAH &amp; BAHAN'!$F$68</definedName>
    <definedName name="h_kepalatukang">'[185]UPAH &amp; BAHAN'!$F$12</definedName>
    <definedName name="h_kerikilbesar">'[185]UPAH &amp; BAHAN'!$F$31</definedName>
    <definedName name="h_koral">'[185]UPAH &amp; BAHAN'!$F$34</definedName>
    <definedName name="h_kuncitanam2slaaag">'[185]UPAH &amp; BAHAN'!$F$75</definedName>
    <definedName name="h_mandor">'[185]UPAH &amp; BAHAN'!$F$11</definedName>
    <definedName name="h_paku">'[185]UPAH &amp; BAHAN'!$F$52</definedName>
    <definedName name="h_pakuulin">'[185]UPAH &amp; BAHAN'!$F$46</definedName>
    <definedName name="h_papanbekesting">'[185]UPAH &amp; BAHAN'!$F$45</definedName>
    <definedName name="h_papanlanan">'[185]UPAH &amp; BAHAN'!$F$43</definedName>
    <definedName name="h_papanulin">'[185]UPAH &amp; BAHAN'!$F$39</definedName>
    <definedName name="h_pasirbatu">'[185]UPAH &amp; BAHAN'!$F$29</definedName>
    <definedName name="h_pasirpasang">'[185]UPAH &amp; BAHAN'!$F$28</definedName>
    <definedName name="h_pasirrantau">'[185]UPAH &amp; BAHAN'!$F$35</definedName>
    <definedName name="h_pasirurug">'[185]UPAH &amp; BAHAN'!$F$27</definedName>
    <definedName name="h_peganganjendela">'[185]UPAH &amp; BAHAN'!$F$91</definedName>
    <definedName name="h_pekerja">'[185]UPAH &amp; BAHAN'!$F$18</definedName>
    <definedName name="h_pembantutukang">'[185]UPAH &amp; BAHAN'!$F$17</definedName>
    <definedName name="h_plywood3mm">'[185]UPAH &amp; BAHAN'!$F$69</definedName>
    <definedName name="h_semen">'[185]UPAH &amp; BAHAN'!$F$55</definedName>
    <definedName name="h_semenwarna">'[185]UPAH &amp; BAHAN'!$F$56</definedName>
    <definedName name="h_tanahurug">'[185]UPAH &amp; BAHAN'!$F$25</definedName>
    <definedName name="h_tikarlampit">'[185]UPAH &amp; BAHAN'!$F$93</definedName>
    <definedName name="h_tukang">'[185]UPAH &amp; BAHAN'!$F$13</definedName>
    <definedName name="H_U_KEP_TUKANG">'[182]Harga Sat'!$D$12</definedName>
    <definedName name="H_U_MANDOR">'[182]Harga Sat'!$D$13</definedName>
    <definedName name="H_U_PEKERJA">'[182]Harga Sat'!$D$10</definedName>
    <definedName name="H_U_TUKANG">'[182]Harga Sat'!$D$11</definedName>
    <definedName name="H1146456">'[186]analisa ARS'!#REF!</definedName>
    <definedName name="hab">'[77]Sat~Bahu'!$H$49</definedName>
    <definedName name="habantu">'[77]Sat~Bahu'!$H$76</definedName>
    <definedName name="hadi">[139]Elektrikal!#REF!</definedName>
    <definedName name="haha">#N/A</definedName>
    <definedName name="HAIII">#N/A</definedName>
    <definedName name="HAJIME">#REF!</definedName>
    <definedName name="HAJIME_37">"$#REF!.$A$269"</definedName>
    <definedName name="hak_angin">#REF!</definedName>
    <definedName name="hakangin">#REF!</definedName>
    <definedName name="HALUS">[119]Reservoir!#REF!</definedName>
    <definedName name="hammer" localSheetId="2">#REF!</definedName>
    <definedName name="hammer">#REF!</definedName>
    <definedName name="Hand_Compactor" localSheetId="2">#REF!</definedName>
    <definedName name="Hand_Compactor">#REF!</definedName>
    <definedName name="handel_antik" localSheetId="2">#REF!</definedName>
    <definedName name="handel_antik">#REF!</definedName>
    <definedName name="handle">'[104]HB '!$F$175</definedName>
    <definedName name="Handle_Jendela" localSheetId="2">#REF!</definedName>
    <definedName name="Handle_Jendela">#REF!</definedName>
    <definedName name="handlejendela" localSheetId="2">#REF!</definedName>
    <definedName name="handlejendela">#REF!</definedName>
    <definedName name="handlepintu" localSheetId="2">#REF!</definedName>
    <definedName name="handlepintu">#REF!</definedName>
    <definedName name="HANDRAILING_PIPA_GIP">#REF!</definedName>
    <definedName name="HARGA">#REF!</definedName>
    <definedName name="harga.batu">[72]analis!#REF!</definedName>
    <definedName name="Harga_Alat">'[187]Upah_Material_Alat_Analis K'!$C$95:$J$143</definedName>
    <definedName name="Harga_CCO01" localSheetId="2">#REF!</definedName>
    <definedName name="Harga_CCO01">#REF!</definedName>
    <definedName name="HargaBahanDanUpah">[148]har_sat_R!$C$1:$H$65536</definedName>
    <definedName name="HARGAE.001" localSheetId="2">#REF!</definedName>
    <definedName name="HARGAE.001">#REF!</definedName>
    <definedName name="HARGAE.003" localSheetId="2">#REF!</definedName>
    <definedName name="HARGAE.003">#REF!</definedName>
    <definedName name="HARGAE.010" localSheetId="2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#REF!</definedName>
    <definedName name="HARGAE.051">#REF!</definedName>
    <definedName name="HARGAE.052">#REF!</definedName>
    <definedName name="HARGAE.053">#REF!</definedName>
    <definedName name="HARGAE.080">#REF!</definedName>
    <definedName name="HARGAE.081">#REF!</definedName>
    <definedName name="HARGAE.082">#REF!</definedName>
    <definedName name="HARGAE.083">#REF!</definedName>
    <definedName name="HARGAE.084">#REF!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#REF!</definedName>
    <definedName name="HARGAE.154">#REF!</definedName>
    <definedName name="HARGAE.155">#REF!</definedName>
    <definedName name="HARGAE.156">#REF!</definedName>
    <definedName name="HARGAE.157">#REF!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#REF!</definedName>
    <definedName name="HARGAE.213">#REF!</definedName>
    <definedName name="HARGAE.221">#REF!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#REF!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TOTAL">#REF!</definedName>
    <definedName name="harja">#REF!</definedName>
    <definedName name="harmonika">[43]Bahan!#REF!</definedName>
    <definedName name="HarSat_BACC0" localSheetId="2">#REF!</definedName>
    <definedName name="HarSat_BACC0">#REF!</definedName>
    <definedName name="Harsat01" localSheetId="2">#REF!</definedName>
    <definedName name="Harsat01">#REF!</definedName>
    <definedName name="has.200">'[77]Sat~Bahu'!$H$103</definedName>
    <definedName name="hatb">'[77]Sat~Bahu'!$H$86</definedName>
    <definedName name="hb.10">[72]harga!#REF!</definedName>
    <definedName name="hb.100a">[72]harga!#REF!</definedName>
    <definedName name="hb.100b">[72]harga!#REF!</definedName>
    <definedName name="hb.102">[72]harga!#REF!</definedName>
    <definedName name="hb.103">[72]harga!#REF!</definedName>
    <definedName name="hb.104">[72]harga!#REF!</definedName>
    <definedName name="hb.105">[72]harga!#REF!</definedName>
    <definedName name="hb.11">[72]harga!#REF!</definedName>
    <definedName name="hb.12">[72]harga!#REF!</definedName>
    <definedName name="hb.13">[72]harga!#REF!</definedName>
    <definedName name="hb.14">[72]harga!#REF!</definedName>
    <definedName name="hb.15">[72]harga!#REF!</definedName>
    <definedName name="hb.18">[72]harga!#REF!</definedName>
    <definedName name="hb.2">[72]harga!#REF!</definedName>
    <definedName name="hb.20">[72]harga!#REF!</definedName>
    <definedName name="hb.21">[72]harga!#REF!</definedName>
    <definedName name="hb.22">[72]harga!#REF!</definedName>
    <definedName name="hb.28">[72]harga!#REF!</definedName>
    <definedName name="hb.29">[72]harga!#REF!</definedName>
    <definedName name="hb.3">[72]harga!#REF!</definedName>
    <definedName name="hb.30">[72]harga!#REF!</definedName>
    <definedName name="hb.31">[72]harga!#REF!</definedName>
    <definedName name="hb.34">[72]harga!#REF!</definedName>
    <definedName name="hb.35">[72]harga!#REF!</definedName>
    <definedName name="hb.36">[72]harga!#REF!</definedName>
    <definedName name="hb.41">[72]harga!#REF!</definedName>
    <definedName name="hb.45">[72]harga!#REF!</definedName>
    <definedName name="hb.46">[72]harga!#REF!</definedName>
    <definedName name="hb.47">[72]harga!#REF!</definedName>
    <definedName name="hb.48">[72]harga!#REF!</definedName>
    <definedName name="hb.55">[72]harga!#REF!</definedName>
    <definedName name="hb.6">[72]harga!#REF!</definedName>
    <definedName name="hb.60">[72]harga!#REF!</definedName>
    <definedName name="hb.61e">[72]harga!#REF!</definedName>
    <definedName name="hb.61f">[72]harga!#REF!</definedName>
    <definedName name="hb.61g">[72]harga!#REF!</definedName>
    <definedName name="hb.61h">[72]harga!#REF!</definedName>
    <definedName name="hb.61i">[72]harga!#REF!</definedName>
    <definedName name="hb.63">[72]harga!#REF!</definedName>
    <definedName name="hb.65">[72]harga!#REF!</definedName>
    <definedName name="hb.66">[72]harga!#REF!</definedName>
    <definedName name="hb.73">[72]harga!#REF!</definedName>
    <definedName name="hb.77">[72]harga!#REF!</definedName>
    <definedName name="hb.78">[72]harga!#REF!</definedName>
    <definedName name="hb.79">[72]harga!#REF!</definedName>
    <definedName name="hb.80">[72]harga!#REF!</definedName>
    <definedName name="hb.81">[72]harga!#REF!</definedName>
    <definedName name="hb.82">[72]harga!#REF!</definedName>
    <definedName name="hb.83">[72]harga!#REF!</definedName>
    <definedName name="hb.84">[72]harga!#REF!</definedName>
    <definedName name="hb.85">[72]harga!#REF!</definedName>
    <definedName name="hb.87">[72]harga!#REF!</definedName>
    <definedName name="hb.88">[72]harga!#REF!</definedName>
    <definedName name="hb.89">[72]harga!#REF!</definedName>
    <definedName name="hb.92">[72]harga!#REF!</definedName>
    <definedName name="hb.93">[72]harga!#REF!</definedName>
    <definedName name="hb.94">[72]harga!#REF!</definedName>
    <definedName name="hb.95">[72]harga!#REF!</definedName>
    <definedName name="hb.96">[72]harga!#REF!</definedName>
    <definedName name="hb.97">[72]harga!#REF!</definedName>
    <definedName name="hb.98">[72]harga!#REF!</definedName>
    <definedName name="hb.99">[72]harga!#REF!</definedName>
    <definedName name="hbb.05">'[77]Sat~Bahu'!$H$41</definedName>
    <definedName name="hbb.1">'[77]Sat~Bahu'!$H$40</definedName>
    <definedName name="hbb.10">'[77]Sat~Bahu'!$H$35</definedName>
    <definedName name="hbb.2">'[77]Sat~Bahu'!$H$39</definedName>
    <definedName name="hbb.3">'[77]Sat~Bahu'!$H$38</definedName>
    <definedName name="hbb.5">'[77]Sat~Bahu'!$H$37</definedName>
    <definedName name="hblw">'[77]Sat~Bahu'!$H$113</definedName>
    <definedName name="hbtb">'[77]Sat~Bahu'!$H$67</definedName>
    <definedName name="hbtp">'[77]Sat~Bahu'!$H$48</definedName>
    <definedName name="hbtpb">'[77]Sat~Bahu'!$H$32</definedName>
    <definedName name="hcab">'[77]Sat~Bahu'!#REF!</definedName>
    <definedName name="hcomp">'[77]Sat~Bahu'!$H$111</definedName>
    <definedName name="hcv">'[77]Sat~Bahu'!$H$101</definedName>
    <definedName name="hdljend" localSheetId="2">#REF!</definedName>
    <definedName name="hdljend">#REF!</definedName>
    <definedName name="hdozer">'[77]Sat~Bahu'!$H$91</definedName>
    <definedName name="hdt.35">'[77]Sat~Bahu'!$H$108</definedName>
    <definedName name="hdt.5">'[77]Sat~Bahu'!$H$107</definedName>
    <definedName name="hdw" localSheetId="2">#REF!</definedName>
    <definedName name="hdw">#REF!</definedName>
    <definedName name="hdw_23">"$#REF!.$K$33"</definedName>
    <definedName name="hdw1_23">"$#REF!.$K$43"</definedName>
    <definedName name="he" localSheetId="2">{"Book1","4.09 FLORA DAN FAUNA.xls","4.22 PERLENGKAPAN SEKOLAH.xls"}</definedName>
    <definedName name="he">{"Book1","4.09 FLORA DAN FAUNA.xls","4.22 PERLENGKAPAN SEKOLAH.xls"}</definedName>
    <definedName name="Heä_soá_laép_xaø_H">1.7</definedName>
    <definedName name="HEADER1">#N/A</definedName>
    <definedName name="HEADER2">#N/A</definedName>
    <definedName name="HEADER3">#N/A</definedName>
    <definedName name="HEKTO_1">#REF!</definedName>
    <definedName name="HEKTO_2">#REF!</definedName>
    <definedName name="Hello">#N/A</definedName>
    <definedName name="helo">#N/A</definedName>
    <definedName name="hgrader">'[77]Sat~Bahu'!$H$92</definedName>
    <definedName name="hhrs">'[77]Sat~Bahu'!$H$87</definedName>
    <definedName name="hil" localSheetId="2">#REF!</definedName>
    <definedName name="hil">#REF!</definedName>
    <definedName name="hil_23">"$#REF!.$Q$129"</definedName>
    <definedName name="hkb">'[77]Sat~Bahu'!$H$62</definedName>
    <definedName name="hkgb">'[77]Sat~Bahu'!$H$29</definedName>
    <definedName name="hkoral">'[52]Up &amp; bhn'!#REF!</definedName>
    <definedName name="hkpb">'[77]Sat~Bahu'!$H$58</definedName>
    <definedName name="hks">'[77]Sat~Bahu'!$H$30</definedName>
    <definedName name="hkup">'[77]Sat~Bahu'!$H$77</definedName>
    <definedName name="hmg.3r">'[77]Sat~Bahu'!$H$96</definedName>
    <definedName name="hmgb">'[77]Sat~Bahu'!$H$98</definedName>
    <definedName name="hmgrk">'[77]Sat~Bahu'!$H$99</definedName>
    <definedName name="hmgt">'[77]Sat~Bahu'!$H$97</definedName>
    <definedName name="hmob" localSheetId="2">#REF!</definedName>
    <definedName name="hmob">#REF!</definedName>
    <definedName name="hmp.182">'[77]Sat~Bahu'!$H$104</definedName>
    <definedName name="hmt">'[77]Sat~Bahu'!$H$53</definedName>
    <definedName name="hn">[134]NP!#REF!</definedName>
    <definedName name="hollow">'[52]Up &amp; bhn'!#REF!</definedName>
    <definedName name="Hollow2x4" localSheetId="2">#REF!</definedName>
    <definedName name="Hollow2x4">#REF!</definedName>
    <definedName name="Hollow4x4" localSheetId="2">#REF!</definedName>
    <definedName name="Hollow4x4">#REF!</definedName>
    <definedName name="hpav">'[77]Sat~Bahu'!$H$82</definedName>
    <definedName name="hpb.125">'[77]Sat~Bahu'!$H$109</definedName>
    <definedName name="hpb.200hp">'[77]Sat~Bahu'!$H$93</definedName>
    <definedName name="hpc">'[77]Sat~Bahu'!$H$55</definedName>
    <definedName name="hpj">'[77]Sat~Bahu'!$H$66</definedName>
    <definedName name="hpsaub">'[77]Sat~Bahu'!$H$46</definedName>
    <definedName name="hpsp">'[77]Sat~Bahu'!$H$47</definedName>
    <definedName name="hpsu">'[77]Sat~Bahu'!$H$45</definedName>
    <definedName name="hptdll">'[77]Sat~Bahu'!$H$114</definedName>
    <definedName name="hQ">'[77]Sat~Bahu'!$H$28</definedName>
    <definedName name="HRAILLTBN" localSheetId="2">#REF!</definedName>
    <definedName name="HRAILLTBN">#REF!</definedName>
    <definedName name="hrg">[46]Harga!$B$3:$D$57</definedName>
    <definedName name="hrs" localSheetId="2">'[77]Sat~Bahu'!$C$87</definedName>
    <definedName name="HRS">#REF!</definedName>
    <definedName name="hs.1000">'[77]Sat~Bahu'!$H$102</definedName>
    <definedName name="HSCT3">0.1</definedName>
    <definedName name="HSD">#REF!</definedName>
    <definedName name="HSDN">2.5</definedName>
    <definedName name="hspt">#REF!</definedName>
    <definedName name="hspt_23">"$#REF!.$M$107"</definedName>
    <definedName name="hstam">'[77]Sat~Bahu'!$H$100</definedName>
    <definedName name="hstpb">'[77]Sat~Bahu'!$H$31</definedName>
    <definedName name="hsut" localSheetId="2">#REF!</definedName>
    <definedName name="hsut">#REF!</definedName>
    <definedName name="hsut_23">"$#REF!.$M$108"</definedName>
    <definedName name="hswt">#REF!</definedName>
    <definedName name="hswt_23">"$#REF!.$M$109"</definedName>
    <definedName name="htanki">'[77]Sat~Bahu'!$H$105</definedName>
    <definedName name="htnh">'[77]Sat~Bahu'!$H$88</definedName>
    <definedName name="htrailer">'[77]Sat~Bahu'!$H$106</definedName>
    <definedName name="hu">[134]NP!#REF!</definedName>
    <definedName name="HUNGI" localSheetId="2">#REF!</definedName>
    <definedName name="HUNGI">#REF!</definedName>
    <definedName name="hwl.80hp">'[77]Sat~Bahu'!$H$94</definedName>
    <definedName name="hwp.5">'[77]Sat~Bahu'!$H$112</definedName>
    <definedName name="hwt.60hp">'[77]Sat~Bahu'!$H$95</definedName>
    <definedName name="hy">[134]NP!#REF!</definedName>
    <definedName name="HYdrant">[188]Elektrikal!#REF!</definedName>
    <definedName name="I" localSheetId="2">#REF!</definedName>
    <definedName name="I">#REF!</definedName>
    <definedName name="I." localSheetId="2">#REF!</definedName>
    <definedName name="I.">#REF!</definedName>
    <definedName name="I.." localSheetId="2">#REF!</definedName>
    <definedName name="I..">#REF!</definedName>
    <definedName name="I...">#REF!</definedName>
    <definedName name="I....">#REF!</definedName>
    <definedName name="I.....">#REF!</definedName>
    <definedName name="I.1">#REF!</definedName>
    <definedName name="I.10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">#REF!</definedName>
    <definedName name="I.20">#REF!</definedName>
    <definedName name="I.21">#REF!</definedName>
    <definedName name="I.22">#REF!</definedName>
    <definedName name="I.23">#REF!</definedName>
    <definedName name="I.24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3">#REF!</definedName>
    <definedName name="I.30">#REF!</definedName>
    <definedName name="I.31">#REF!</definedName>
    <definedName name="I.32">#REF!</definedName>
    <definedName name="I.33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">#REF!</definedName>
    <definedName name="I.40">#REF!</definedName>
    <definedName name="I.41">#REF!</definedName>
    <definedName name="I.42">#REF!</definedName>
    <definedName name="I.43">#REF!</definedName>
    <definedName name="I.5">#REF!</definedName>
    <definedName name="I.6">#REF!</definedName>
    <definedName name="I.7">#REF!</definedName>
    <definedName name="I.8">#REF!</definedName>
    <definedName name="I.9">#REF!</definedName>
    <definedName name="icidal">'[52]Up &amp; bhn'!#REF!</definedName>
    <definedName name="icon">[62]anal!#REF!</definedName>
    <definedName name="IDL1x14wEss">[50]ARL!$G$252</definedName>
    <definedName name="IDTA">'[189]SAT EL'!$K$62</definedName>
    <definedName name="IFA">'[50]SAT EL'!$K$57</definedName>
    <definedName name="ihb" localSheetId="2">#REF!</definedName>
    <definedName name="ihb">#REF!</definedName>
    <definedName name="ihb_23">"$#REF!.$M$95"</definedName>
    <definedName name="ihbl">#REF!</definedName>
    <definedName name="ihbl_23">"$#REF!.$M$89"</definedName>
    <definedName name="II">#REF!</definedName>
    <definedName name="II....">#REF!</definedName>
    <definedName name="III">#REF!</definedName>
    <definedName name="ijuk">'[52]Up &amp; bhn'!#REF!</definedName>
    <definedName name="ik">[134]NP!#REF!</definedName>
    <definedName name="ILMP">'[50]SAT EL'!$K$3</definedName>
    <definedName name="IMA">#N/A</definedName>
    <definedName name="impra">'[85]har-sat'!$E$199</definedName>
    <definedName name="indek" localSheetId="2">#REF!</definedName>
    <definedName name="indek">#REF!</definedName>
    <definedName name="INFLASI">[50]KOEF!$B$3</definedName>
    <definedName name="INSER">#N/A</definedName>
    <definedName name="inst_out">[139]Elektrikal!#REF!</definedName>
    <definedName name="inst_pen">[139]Elektrikal!#REF!</definedName>
    <definedName name="instalasi">[65]har.sat.S!$I$125</definedName>
    <definedName name="instalasi_stopkontak">[142]SATUAN!$E$86</definedName>
    <definedName name="instalasi_ttklampu">[142]SATUAN!$E$85</definedName>
    <definedName name="instalasilistrik" localSheetId="2">#REF!</definedName>
    <definedName name="instalasilistrik">#REF!</definedName>
    <definedName name="instansi">[22]RINCIAN!$H$11</definedName>
    <definedName name="INSU_37">"$#REF!.$BP$38:$CN$85"</definedName>
    <definedName name="intasi">[22]RINCIAN!$H$11</definedName>
    <definedName name="ioio" localSheetId="2">#REF!</definedName>
    <definedName name="ioio">#REF!</definedName>
    <definedName name="Iron_Cutter" localSheetId="2">#REF!</definedName>
    <definedName name="Iron_Cutter">#REF!</definedName>
    <definedName name="ISI" localSheetId="2">#REF!</definedName>
    <definedName name="ISI">#REF!</definedName>
    <definedName name="ISTK">'[50]SAT EL'!$K$50</definedName>
    <definedName name="ITEM_37">"$#REF!.$B$38:$C$86"</definedName>
    <definedName name="ITEMBK">#REF!</definedName>
    <definedName name="ITEMGUD">#REF!</definedName>
    <definedName name="ITEMKLS">#REF!</definedName>
    <definedName name="ITEMKMWC">#REF!</definedName>
    <definedName name="ITEMKSN">#REF!</definedName>
    <definedName name="ITEMKTR">#REF!</definedName>
    <definedName name="ITEMLABBHS">#REF!</definedName>
    <definedName name="ITEMLABSAIN">#REF!</definedName>
    <definedName name="ITEMMESS">#REF!</definedName>
    <definedName name="ITEMMUS">#REF!</definedName>
    <definedName name="ITEMPERPUS">#REF!</definedName>
    <definedName name="ITEMPGR">#REF!</definedName>
    <definedName name="ITEMPJG">#REF!</definedName>
    <definedName name="ITEMPOMPA">#REF!</definedName>
    <definedName name="ITEMPOS">#REF!</definedName>
    <definedName name="ITEMPPNNM">#REF!</definedName>
    <definedName name="ITEMRUMDIN">#REF!</definedName>
    <definedName name="ITEMSLSR">#REF!</definedName>
    <definedName name="ITEMSPD">#REF!</definedName>
    <definedName name="ITLP">'[50]SAT EL'!$K$78</definedName>
    <definedName name="Itong">COLUMN([129]Bulanan!$F$6)</definedName>
    <definedName name="IV" localSheetId="2">#REF!</definedName>
    <definedName name="IV">#REF!</definedName>
    <definedName name="iwf" localSheetId="2">'[52]Up &amp; bhn'!#REF!</definedName>
    <definedName name="iwf">'[52]Up &amp; bhn'!#REF!</definedName>
    <definedName name="IX" localSheetId="2">#REF!</definedName>
    <definedName name="IX">#REF!</definedName>
    <definedName name="J" localSheetId="2">#REF!</definedName>
    <definedName name="j">[134]NP!#REF!</definedName>
    <definedName name="J.1" localSheetId="2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3">#REF!</definedName>
    <definedName name="J.34">#REF!</definedName>
    <definedName name="J.35">#REF!</definedName>
    <definedName name="J.36">#REF!</definedName>
    <definedName name="J.4">#REF!</definedName>
    <definedName name="J.5">#REF!</definedName>
    <definedName name="J.6">#REF!</definedName>
    <definedName name="J.7">#REF!</definedName>
    <definedName name="J.8">#REF!</definedName>
    <definedName name="J.9">#REF!</definedName>
    <definedName name="j.finishing.dopo">[72]rab!#REF!</definedName>
    <definedName name="j.hulu.dopo">[72]rab!#REF!</definedName>
    <definedName name="j.pek.7">[72]rab!#REF!</definedName>
    <definedName name="j.rab.i">[72]rab!#REF!</definedName>
    <definedName name="JAB">[154]FAK!$B$15</definedName>
    <definedName name="JABATAN">[123]HRG_NO_PRINT!$L$7</definedName>
    <definedName name="JACK">'[131]Ana-ALAT'!#REF!</definedName>
    <definedName name="Jack_Hammer" localSheetId="2">#REF!</definedName>
    <definedName name="Jack_Hammer">#REF!</definedName>
    <definedName name="jack_hammer_galian_padas" localSheetId="2">#REF!</definedName>
    <definedName name="jack_hammer_galian_padas">#REF!</definedName>
    <definedName name="JACKHAMMER" localSheetId="2">#REF!</definedName>
    <definedName name="JACKHAMMER">#REF!</definedName>
    <definedName name="JADWAL">#REF!</definedName>
    <definedName name="jaga">'[103]HB '!#REF!</definedName>
    <definedName name="JAK">[106]VOLUME!#REF!</definedName>
    <definedName name="jalan" localSheetId="2">#REF!</definedName>
    <definedName name="jalan">#REF!</definedName>
    <definedName name="jalusi" localSheetId="2">[62]anal!#REF!</definedName>
    <definedName name="jalusi">[62]anal!#REF!</definedName>
    <definedName name="jalusi210" localSheetId="2">#REF!</definedName>
    <definedName name="jalusi210">#REF!</definedName>
    <definedName name="jalusi212" localSheetId="2">#REF!</definedName>
    <definedName name="jalusi212">#REF!</definedName>
    <definedName name="jamkerja" localSheetId="2">#REF!</definedName>
    <definedName name="jamkerja">#REF!</definedName>
    <definedName name="JANCOK">'[190]Harga Bahan &amp; Upah'!$D$310</definedName>
    <definedName name="jarak_amp" localSheetId="2">#REF!</definedName>
    <definedName name="jarak_amp">#REF!</definedName>
    <definedName name="Jarak_sirtu" localSheetId="2">#REF!</definedName>
    <definedName name="Jarak_sirtu">#REF!</definedName>
    <definedName name="jarak_tanah_urug" localSheetId="2">#REF!</definedName>
    <definedName name="jarak_tanah_urug">#REF!</definedName>
    <definedName name="JASA">#REF!</definedName>
    <definedName name="JASA_23">"$#REF!.$H$1"</definedName>
    <definedName name="jati">[65]har.sat.S!$I$56</definedName>
    <definedName name="jatibalok">[65]har.sat.S!$I$56</definedName>
    <definedName name="jatiblk" localSheetId="2">#REF!</definedName>
    <definedName name="jatiblk">#REF!</definedName>
    <definedName name="jatippn" localSheetId="2">#REF!</definedName>
    <definedName name="jatippn">#REF!</definedName>
    <definedName name="jbt" localSheetId="2">#REF!</definedName>
    <definedName name="jbt">#REF!</definedName>
    <definedName name="jbtn">[57]SB!$F$70</definedName>
    <definedName name="JEFTA" localSheetId="2">#REF!</definedName>
    <definedName name="JEFTA">#REF!</definedName>
    <definedName name="JEFTA_23">"$#REF!.$C$19"</definedName>
    <definedName name="jendela_kaca">[142]SATUAN!$E$66</definedName>
    <definedName name="jendela1">[62]anal!#REF!</definedName>
    <definedName name="jendela10">[62]anal!#REF!</definedName>
    <definedName name="jendela11">[62]anal!#REF!</definedName>
    <definedName name="jendela12">[62]anal!#REF!</definedName>
    <definedName name="jendela13">[62]anal!#REF!</definedName>
    <definedName name="jendela14">[62]anal!#REF!</definedName>
    <definedName name="jendela2">[62]anal!#REF!</definedName>
    <definedName name="jendela3">[62]anal!#REF!</definedName>
    <definedName name="jendela4">[62]anal!#REF!</definedName>
    <definedName name="jendela5">[62]anal!#REF!</definedName>
    <definedName name="jendela6">[62]anal!#REF!</definedName>
    <definedName name="jendela7">[62]anal!#REF!</definedName>
    <definedName name="jendela8">[62]anal!#REF!</definedName>
    <definedName name="jendela9">[62]anal!#REF!</definedName>
    <definedName name="jendelaatas">[62]anal!#REF!</definedName>
    <definedName name="jendelakaca" localSheetId="2">#REF!</definedName>
    <definedName name="jendelakaca">#REF!</definedName>
    <definedName name="jeniskegiatan">[22]RINCIAN!$H$6</definedName>
    <definedName name="jeniskgtn">[63]REKAP!$F$4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[79]ALAT!$AW$30</definedName>
    <definedName name="JHGF">[79]ALAT!$AW$31</definedName>
    <definedName name="jik_23">"$#REF!.$J$102"</definedName>
    <definedName name="JJ">'[191]DAF-1'!#REF!</definedName>
    <definedName name="JJ_23">"$#REF!.$#REF!$#REF!:$#REF!$#REF!"</definedName>
    <definedName name="jk">'[52]Up &amp; bhn'!#REF!</definedName>
    <definedName name="jka" localSheetId="2">#REF!</definedName>
    <definedName name="jka">#REF!</definedName>
    <definedName name="jkb" localSheetId="2">#REF!</definedName>
    <definedName name="jkb">#REF!</definedName>
    <definedName name="jkc" localSheetId="2">#REF!</definedName>
    <definedName name="jkc">#REF!</definedName>
    <definedName name="jkd">#REF!</definedName>
    <definedName name="jke">#REF!</definedName>
    <definedName name="jkf">#REF!</definedName>
    <definedName name="jkgt">[137]REKAP!$F$5</definedName>
    <definedName name="JKLKJL">[10]par!#REF!</definedName>
    <definedName name="jlninsp" localSheetId="2">#REF!</definedName>
    <definedName name="jlninsp">#REF!</definedName>
    <definedName name="jlnmasuk" localSheetId="2">'[157]D.K H'!#REF!</definedName>
    <definedName name="jlnmasuk">'[157]D.K H'!#REF!</definedName>
    <definedName name="jmlh" localSheetId="2">#REF!</definedName>
    <definedName name="jmlh">#REF!</definedName>
    <definedName name="jn" localSheetId="2">[134]NP!#REF!</definedName>
    <definedName name="jn">[134]NP!#REF!</definedName>
    <definedName name="join" localSheetId="2">#REF!</definedName>
    <definedName name="join">#REF!</definedName>
    <definedName name="jongkok" localSheetId="2">#REF!</definedName>
    <definedName name="jongkok">#REF!</definedName>
    <definedName name="JP" localSheetId="2">#REF!</definedName>
    <definedName name="JP">#REF!</definedName>
    <definedName name="JPEMBA">#REF!</definedName>
    <definedName name="JPENING">#REF!</definedName>
    <definedName name="JREHAB">#REF!</definedName>
    <definedName name="ju">[134]NP!#REF!</definedName>
    <definedName name="JUDUL" localSheetId="2">'[94]Harsat Bahan'!#REF!</definedName>
    <definedName name="JUDUL">#REF!</definedName>
    <definedName name="JUHU" localSheetId="2">#REF!</definedName>
    <definedName name="JUHU">#REF!</definedName>
    <definedName name="Juk">'[192]Harga Bahan &amp; Upah'!$D$315</definedName>
    <definedName name="jumlah" localSheetId="2">#REF!</definedName>
    <definedName name="Jumlah">'[193]RAB fisik'!$K$41</definedName>
    <definedName name="jumlahK23">[194]rkp!$J$28</definedName>
    <definedName name="jurai" localSheetId="2">#REF!</definedName>
    <definedName name="jurai">#REF!</definedName>
    <definedName name="K" localSheetId="2">#REF!</definedName>
    <definedName name="K">#REF!</definedName>
    <definedName name="K.010" localSheetId="2">#REF!</definedName>
    <definedName name="K.010">#REF!</definedName>
    <definedName name="K.011">#REF!</definedName>
    <definedName name="K.012">#REF!</definedName>
    <definedName name="K.013">#REF!</definedName>
    <definedName name="K.013A">'[195]Analisa K'!#REF!</definedName>
    <definedName name="K.014" localSheetId="2">#REF!</definedName>
    <definedName name="K.014">#REF!</definedName>
    <definedName name="K.016" localSheetId="2">#REF!</definedName>
    <definedName name="K.016">#REF!</definedName>
    <definedName name="K.016A">'[195]Analisa K'!$O$132</definedName>
    <definedName name="K.017" localSheetId="2">#REF!</definedName>
    <definedName name="K.017">#REF!</definedName>
    <definedName name="K.018" localSheetId="2">#REF!</definedName>
    <definedName name="K.018">#REF!</definedName>
    <definedName name="K.020" localSheetId="2">#REF!</definedName>
    <definedName name="K.020">#REF!</definedName>
    <definedName name="k.020a">'[172]Analisa K'!$O$601</definedName>
    <definedName name="K.023" localSheetId="2">#REF!</definedName>
    <definedName name="K.023">#REF!</definedName>
    <definedName name="K.024" localSheetId="2">#REF!</definedName>
    <definedName name="K.024">#REF!</definedName>
    <definedName name="K.025" localSheetId="2">#REF!</definedName>
    <definedName name="K.025">#REF!</definedName>
    <definedName name="K.026">#REF!</definedName>
    <definedName name="K.026M">#REF!</definedName>
    <definedName name="K.035">#REF!</definedName>
    <definedName name="K.040">#REF!</definedName>
    <definedName name="K.1">#REF!</definedName>
    <definedName name="K.10">#REF!</definedName>
    <definedName name="K.11">#REF!</definedName>
    <definedName name="K.110">#REF!</definedName>
    <definedName name="K.110A">'[172]Analisa K'!$O$2611</definedName>
    <definedName name="K.111" localSheetId="2">#REF!</definedName>
    <definedName name="K.111">#REF!</definedName>
    <definedName name="K.112" localSheetId="2">#REF!</definedName>
    <definedName name="K.112">#REF!</definedName>
    <definedName name="K.113" localSheetId="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">#REF!</definedName>
    <definedName name="K.131">#REF!</definedName>
    <definedName name="K.132">#REF!</definedName>
    <definedName name="K.139">#REF!</definedName>
    <definedName name="K.14">#REF!</definedName>
    <definedName name="K.140">#REF!</definedName>
    <definedName name="K.15">#REF!</definedName>
    <definedName name="K.151">#REF!</definedName>
    <definedName name="K.16">#REF!</definedName>
    <definedName name="K.17">#REF!</definedName>
    <definedName name="k.175">#REF!</definedName>
    <definedName name="K.18">#REF!</definedName>
    <definedName name="K.19">#REF!</definedName>
    <definedName name="K.2">#REF!</definedName>
    <definedName name="K.20">#REF!</definedName>
    <definedName name="K.21">#REF!</definedName>
    <definedName name="K.210">#REF!</definedName>
    <definedName name="K.211">#REF!</definedName>
    <definedName name="K.211A">#REF!</definedName>
    <definedName name="K.22">#REF!</definedName>
    <definedName name="K.220">#REF!</definedName>
    <definedName name="K.221">#REF!</definedName>
    <definedName name="K.224">#REF!</definedName>
    <definedName name="k.224a">'[196]Analisa K'!$O$2745</definedName>
    <definedName name="k.225" localSheetId="2">#REF!</definedName>
    <definedName name="k.225">#REF!</definedName>
    <definedName name="k.225.a">'[71]112-885'!$A$5681:$M$5760</definedName>
    <definedName name="K.225A">'[172]Analisa K'!$O$467</definedName>
    <definedName name="K.23" localSheetId="2">#REF!</definedName>
    <definedName name="K.23">#REF!</definedName>
    <definedName name="K.230" localSheetId="2">#REF!</definedName>
    <definedName name="K.230">#REF!</definedName>
    <definedName name="K.230A">'[172]Analisa K'!$O$1003</definedName>
    <definedName name="K.231" localSheetId="2">#REF!</definedName>
    <definedName name="K.231">#REF!</definedName>
    <definedName name="K.232" localSheetId="2">#REF!</definedName>
    <definedName name="K.232">#REF!</definedName>
    <definedName name="K.24" localSheetId="2">#REF!</definedName>
    <definedName name="K.24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">#REF!</definedName>
    <definedName name="k.300">#REF!</definedName>
    <definedName name="K.31">#REF!</definedName>
    <definedName name="K.310">#REF!</definedName>
    <definedName name="K.310TP">#REF!</definedName>
    <definedName name="K.311">#REF!</definedName>
    <definedName name="K.311.TP">'[197]K.311.TP'!$I$57</definedName>
    <definedName name="K.311A">'[71]112-885'!$A$6083:$M$6162</definedName>
    <definedName name="K.311B">'[71]112-885'!$A$6163:$M$6242</definedName>
    <definedName name="K.311TP" localSheetId="2">#REF!</definedName>
    <definedName name="K.311TP">#REF!</definedName>
    <definedName name="K.314" localSheetId="2">#REF!</definedName>
    <definedName name="K.314">#REF!</definedName>
    <definedName name="K.32" localSheetId="2">#REF!</definedName>
    <definedName name="K.32">#REF!</definedName>
    <definedName name="K.320">#REF!</definedName>
    <definedName name="K.321">#REF!</definedName>
    <definedName name="K.321.G">#REF!</definedName>
    <definedName name="K.321A">'[195]Analisa K'!#REF!</definedName>
    <definedName name="K.323">[197]K.323!$I$59</definedName>
    <definedName name="K.326" localSheetId="2">#REF!</definedName>
    <definedName name="K.326">#REF!</definedName>
    <definedName name="K.33" localSheetId="2">#REF!</definedName>
    <definedName name="K.33">#REF!</definedName>
    <definedName name="K.34" localSheetId="2">#REF!</definedName>
    <definedName name="K.34">#REF!</definedName>
    <definedName name="K.341">#REF!</definedName>
    <definedName name="K.342">#REF!</definedName>
    <definedName name="K.342A">'[172]Analisa K'!$O$2678</definedName>
    <definedName name="K.35" localSheetId="2">#REF!</definedName>
    <definedName name="K.35">#REF!</definedName>
    <definedName name="k.350" localSheetId="2">#REF!</definedName>
    <definedName name="k.350">#REF!</definedName>
    <definedName name="K.36" localSheetId="2">#REF!</definedName>
    <definedName name="K.36">#REF!</definedName>
    <definedName name="K.37">#REF!</definedName>
    <definedName name="K.38">#REF!</definedName>
    <definedName name="K.39">#REF!</definedName>
    <definedName name="K.4">#REF!</definedName>
    <definedName name="K.40">#REF!</definedName>
    <definedName name="k.400">#REF!</definedName>
    <definedName name="K.41">#REF!</definedName>
    <definedName name="K.410">#REF!</definedName>
    <definedName name="K.410A">'[195]Analisa K'!#REF!</definedName>
    <definedName name="K.410TL" localSheetId="2">#REF!</definedName>
    <definedName name="K.410TL">#REF!</definedName>
    <definedName name="K.411" localSheetId="2">#REF!</definedName>
    <definedName name="K.411">#REF!</definedName>
    <definedName name="K.411A">'[71]112-885'!$A$6083:$M$6162</definedName>
    <definedName name="K.42" localSheetId="2">#REF!</definedName>
    <definedName name="K.42">#REF!</definedName>
    <definedName name="K.420" localSheetId="2">#REF!</definedName>
    <definedName name="K.420">#REF!</definedName>
    <definedName name="K.421" localSheetId="2">#REF!</definedName>
    <definedName name="K.421">#REF!</definedName>
    <definedName name="K.422">#REF!</definedName>
    <definedName name="K.423">#REF!</definedName>
    <definedName name="K.424">#REF!</definedName>
    <definedName name="K.424A">'[71]112-885'!$A$6001:$M$6082</definedName>
    <definedName name="K.43" localSheetId="2">#REF!</definedName>
    <definedName name="K.43">#REF!</definedName>
    <definedName name="K.44" localSheetId="2">#REF!</definedName>
    <definedName name="K.44">#REF!</definedName>
    <definedName name="K.45" localSheetId="2">#REF!</definedName>
    <definedName name="K.45">#REF!</definedName>
    <definedName name="K.46">#REF!</definedName>
    <definedName name="K.48">#REF!</definedName>
    <definedName name="K.49">#REF!</definedName>
    <definedName name="K.5">#REF!</definedName>
    <definedName name="K.50">#REF!</definedName>
    <definedName name="K.51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6A">'[195]Analisa K'!#REF!</definedName>
    <definedName name="K.517" localSheetId="2">#REF!</definedName>
    <definedName name="K.517">#REF!</definedName>
    <definedName name="K.52" localSheetId="2">#REF!</definedName>
    <definedName name="K.52">#REF!</definedName>
    <definedName name="K.520" localSheetId="2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#REF!</definedName>
    <definedName name="K.528">#REF!</definedName>
    <definedName name="K.528B">#REF!</definedName>
    <definedName name="K.528M">#REF!</definedName>
    <definedName name="K.53">#REF!</definedName>
    <definedName name="K.54">#REF!</definedName>
    <definedName name="K.55">#REF!</definedName>
    <definedName name="K.56">#REF!</definedName>
    <definedName name="K.57">#REF!</definedName>
    <definedName name="K.58">#REF!</definedName>
    <definedName name="K.59">#REF!</definedName>
    <definedName name="K.6">#REF!</definedName>
    <definedName name="K.60">#REF!</definedName>
    <definedName name="K.61">#REF!</definedName>
    <definedName name="K.610">#REF!</definedName>
    <definedName name="K.611">#REF!</definedName>
    <definedName name="K.612">#REF!</definedName>
    <definedName name="K.613">#REF!</definedName>
    <definedName name="K.614">#REF!</definedName>
    <definedName name="K.615">#REF!</definedName>
    <definedName name="K.615T">#REF!</definedName>
    <definedName name="K.616">#REF!</definedName>
    <definedName name="K.617">#REF!</definedName>
    <definedName name="K.618">#REF!</definedName>
    <definedName name="k.618.a">[101]Analisa!$L$1353</definedName>
    <definedName name="K.618A">'[195]Analisa K'!#REF!</definedName>
    <definedName name="k.618M" localSheetId="2">#REF!</definedName>
    <definedName name="k.618M">#REF!</definedName>
    <definedName name="K.62" localSheetId="2">#REF!</definedName>
    <definedName name="K.62">#REF!</definedName>
    <definedName name="K.621" localSheetId="2">#REF!</definedName>
    <definedName name="K.621">#REF!</definedName>
    <definedName name="k.621a">'[172]Analisa K'!$O$2142</definedName>
    <definedName name="K.626" localSheetId="2">#REF!</definedName>
    <definedName name="K.626">#REF!</definedName>
    <definedName name="K.63" localSheetId="2">#REF!</definedName>
    <definedName name="K.63">#REF!</definedName>
    <definedName name="K.636" localSheetId="2">#REF!</definedName>
    <definedName name="K.636">#REF!</definedName>
    <definedName name="K.638">#REF!</definedName>
    <definedName name="K.638A">#REF!</definedName>
    <definedName name="K.638B">'[195]Analisa K'!#REF!</definedName>
    <definedName name="K.639" localSheetId="2">#REF!</definedName>
    <definedName name="K.639">#REF!</definedName>
    <definedName name="K.64" localSheetId="2">#REF!</definedName>
    <definedName name="K.64">#REF!</definedName>
    <definedName name="K.641" localSheetId="2">#REF!</definedName>
    <definedName name="K.641">#REF!</definedName>
    <definedName name="K.65">#REF!</definedName>
    <definedName name="K.66">#REF!</definedName>
    <definedName name="K.67">#REF!</definedName>
    <definedName name="K.68">#REF!</definedName>
    <definedName name="K.69">#REF!</definedName>
    <definedName name="K.7">#REF!</definedName>
    <definedName name="K.70">#REF!</definedName>
    <definedName name="K.705">#REF!</definedName>
    <definedName name="K.705A">#REF!</definedName>
    <definedName name="K.71">#REF!</definedName>
    <definedName name="K.710">#REF!</definedName>
    <definedName name="K.715">#REF!</definedName>
    <definedName name="K.719">#REF!</definedName>
    <definedName name="K.72">#REF!</definedName>
    <definedName name="K.720">#REF!</definedName>
    <definedName name="K.721">#REF!</definedName>
    <definedName name="K.722">#REF!</definedName>
    <definedName name="K.724">#REF!</definedName>
    <definedName name="K.725">#REF!</definedName>
    <definedName name="K.726">#REF!</definedName>
    <definedName name="K.727">#REF!</definedName>
    <definedName name="K.728">#REF!</definedName>
    <definedName name="K.729">#REF!</definedName>
    <definedName name="K.73">#REF!</definedName>
    <definedName name="K.730">#REF!</definedName>
    <definedName name="K.74">#REF!</definedName>
    <definedName name="K.75">#REF!</definedName>
    <definedName name="K.76">#REF!</definedName>
    <definedName name="K.77">#REF!</definedName>
    <definedName name="K.78">#REF!</definedName>
    <definedName name="K.79">#REF!</definedName>
    <definedName name="K.8">#REF!</definedName>
    <definedName name="K.80">#REF!</definedName>
    <definedName name="K.81">#REF!</definedName>
    <definedName name="K.810">#REF!</definedName>
    <definedName name="K.810A">#REF!</definedName>
    <definedName name="K.815">#REF!</definedName>
    <definedName name="K.815A">'[172]Analisa K'!$O$2075</definedName>
    <definedName name="K.815GL" localSheetId="2">#REF!</definedName>
    <definedName name="K.815GL">#REF!</definedName>
    <definedName name="K.82" localSheetId="2">#REF!</definedName>
    <definedName name="K.82">#REF!</definedName>
    <definedName name="K.83" localSheetId="2">#REF!</definedName>
    <definedName name="K.83">#REF!</definedName>
    <definedName name="K.84">#REF!</definedName>
    <definedName name="K.85">#REF!</definedName>
    <definedName name="K.855">#REF!</definedName>
    <definedName name="K.86">#REF!</definedName>
    <definedName name="K.860">#REF!</definedName>
    <definedName name="k.860a">'[172]Analisa K'!$O$65</definedName>
    <definedName name="K.865" localSheetId="2">#REF!</definedName>
    <definedName name="K.865">#REF!</definedName>
    <definedName name="K.87" localSheetId="2">#REF!</definedName>
    <definedName name="K.87">#REF!</definedName>
    <definedName name="K.870" localSheetId="2">#REF!</definedName>
    <definedName name="K.870">#REF!</definedName>
    <definedName name="K.875">#REF!</definedName>
    <definedName name="K.877">#REF!</definedName>
    <definedName name="K.88">#REF!</definedName>
    <definedName name="K.880">#REF!</definedName>
    <definedName name="K.880A">'[172]Analisa K'!$O$2209</definedName>
    <definedName name="K.880B">'[198]Analisa K'!$O$1405</definedName>
    <definedName name="K.885" localSheetId="2">#REF!</definedName>
    <definedName name="K.885">#REF!</definedName>
    <definedName name="K.89" localSheetId="2">#REF!</definedName>
    <definedName name="K.89">#REF!</definedName>
    <definedName name="K.9" localSheetId="2">#REF!</definedName>
    <definedName name="K.9">#REF!</definedName>
    <definedName name="K.90">#REF!</definedName>
    <definedName name="K.91">#REF!</definedName>
    <definedName name="K.92">#REF!</definedName>
    <definedName name="K.93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[72]harga!#REF!</definedName>
    <definedName name="k.lananlok.II">[72]harga!#REF!</definedName>
    <definedName name="K.TKCAT">'[136]upah bahan'!$E$14</definedName>
    <definedName name="k.tukang" localSheetId="2">#REF!</definedName>
    <definedName name="k.tukang">#REF!</definedName>
    <definedName name="K_01" localSheetId="2">[73]ANALISA!#REF!</definedName>
    <definedName name="K_01">[73]ANALISA!#REF!</definedName>
    <definedName name="K_011A" localSheetId="2">#REF!</definedName>
    <definedName name="K_011A">#REF!</definedName>
    <definedName name="K_012" localSheetId="2">#REF!</definedName>
    <definedName name="k_012">[123]K012!$T$81</definedName>
    <definedName name="k_013">[123]K013!$T$81</definedName>
    <definedName name="K_016" localSheetId="2">#REF!</definedName>
    <definedName name="k_016">[123]K016!$T$81</definedName>
    <definedName name="k_017" localSheetId="2">#REF!</definedName>
    <definedName name="k_017">[123]K017!$T$81</definedName>
    <definedName name="k_018" localSheetId="2">#REF!</definedName>
    <definedName name="k_018">[123]K018!$T$81</definedName>
    <definedName name="K_02" localSheetId="2">[73]ANALISA!#REF!</definedName>
    <definedName name="K_02">[73]ANALISA!#REF!</definedName>
    <definedName name="K_020" localSheetId="2">#REF!</definedName>
    <definedName name="K_020">#REF!</definedName>
    <definedName name="K_026" localSheetId="2">#REF!</definedName>
    <definedName name="k_026">[123]K026!$T$81</definedName>
    <definedName name="K_035" localSheetId="2">#REF!</definedName>
    <definedName name="K_035">[163]K!#REF!</definedName>
    <definedName name="K_040" localSheetId="2">#REF!</definedName>
    <definedName name="k_040">[123]K040!$T$81</definedName>
    <definedName name="K_110" localSheetId="2">#REF!</definedName>
    <definedName name="k_110">[123]K110!$T$81</definedName>
    <definedName name="k_112" localSheetId="2">#REF!</definedName>
    <definedName name="k_112">#REF!</definedName>
    <definedName name="k_113">#REF!</definedName>
    <definedName name="K_115" localSheetId="2">#REF!</definedName>
    <definedName name="K_115">[123]K115!$T$81</definedName>
    <definedName name="K_116" localSheetId="2">#REF!</definedName>
    <definedName name="k_116">[123]K116!$T$81</definedName>
    <definedName name="K_117" localSheetId="2">#REF!</definedName>
    <definedName name="k_117">[123]K117!$T$81</definedName>
    <definedName name="K_121" localSheetId="2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28">[123]K128!$T$81</definedName>
    <definedName name="K_139" localSheetId="2">#REF!</definedName>
    <definedName name="K_139">[123]K139!$T$81</definedName>
    <definedName name="K_175_1" localSheetId="2">#REF!</definedName>
    <definedName name="K_175_1">#REF!</definedName>
    <definedName name="K_175_2" localSheetId="2">#REF!</definedName>
    <definedName name="K_175_2">#REF!</definedName>
    <definedName name="K_175_3">#REF!</definedName>
    <definedName name="K_175_4">#REF!</definedName>
    <definedName name="K_210">[199]K210!$T$81</definedName>
    <definedName name="k_220">[123]K220!$T$81</definedName>
    <definedName name="k_221">[123]K221!$T$81</definedName>
    <definedName name="K_224" localSheetId="2">#REF!</definedName>
    <definedName name="k_224">[199]K224!$T$81</definedName>
    <definedName name="K_225" localSheetId="2">#REF!</definedName>
    <definedName name="k_225">#REF!</definedName>
    <definedName name="K_225_1" localSheetId="2">#REF!</definedName>
    <definedName name="K_225_1">#REF!</definedName>
    <definedName name="K_225_2">#REF!</definedName>
    <definedName name="k_230">[123]K230!$T$81</definedName>
    <definedName name="k_232">[123]K232!$T$81</definedName>
    <definedName name="K_275_1" localSheetId="2">#REF!</definedName>
    <definedName name="K_275_1">#REF!</definedName>
    <definedName name="K_275_2" localSheetId="2">#REF!</definedName>
    <definedName name="K_275_2">#REF!</definedName>
    <definedName name="K_310" localSheetId="2">#REF!</definedName>
    <definedName name="k_310">[123]K310!$T$81</definedName>
    <definedName name="K_311">[199]K311!$T$81</definedName>
    <definedName name="K_320" localSheetId="2">#REF!</definedName>
    <definedName name="K_320">#REF!</definedName>
    <definedName name="K_321" localSheetId="2">#REF!</definedName>
    <definedName name="k_321">#REF!</definedName>
    <definedName name="K_341" localSheetId="2">#REF!</definedName>
    <definedName name="K_341">#REF!</definedName>
    <definedName name="k_342">[199]K342!$T$81</definedName>
    <definedName name="K_350_1" localSheetId="2">#REF!</definedName>
    <definedName name="K_350_1">#REF!</definedName>
    <definedName name="K_350_2" localSheetId="2">#REF!</definedName>
    <definedName name="K_350_2">#REF!</definedName>
    <definedName name="k_410">[123]K410!$T$81</definedName>
    <definedName name="K_411" localSheetId="2">#REF!</definedName>
    <definedName name="K_411">#REF!</definedName>
    <definedName name="K_510" localSheetId="2">#REF!</definedName>
    <definedName name="K_510">[123]K510!$T$81</definedName>
    <definedName name="K_511" localSheetId="2">#REF!</definedName>
    <definedName name="K_511">#REF!</definedName>
    <definedName name="K_512">[123]K512!$T$81</definedName>
    <definedName name="K_513" localSheetId="2">#REF!</definedName>
    <definedName name="K_513">[123]K513!$T$81</definedName>
    <definedName name="k_514" localSheetId="2">#REF!</definedName>
    <definedName name="k_514">[123]K514!$T$81</definedName>
    <definedName name="K_515" localSheetId="2">#REF!</definedName>
    <definedName name="k_515">[199]K515!$T$81</definedName>
    <definedName name="K_516" localSheetId="2">#REF!</definedName>
    <definedName name="k_516">[123]K516!$T$81</definedName>
    <definedName name="K_517" localSheetId="2">#REF!</definedName>
    <definedName name="K_517">#REF!</definedName>
    <definedName name="K_520" localSheetId="2">#REF!</definedName>
    <definedName name="k_520">[123]K520!$T$81</definedName>
    <definedName name="k_520alat" localSheetId="2">#REF!</definedName>
    <definedName name="k_520alat">#REF!</definedName>
    <definedName name="K_521" localSheetId="2">#REF!</definedName>
    <definedName name="k_521">[199]K521!$T$81</definedName>
    <definedName name="k_521buruh" localSheetId="2">#REF!</definedName>
    <definedName name="k_521buruh">#REF!</definedName>
    <definedName name="K_523" localSheetId="2">#REF!</definedName>
    <definedName name="k_523">[123]K523!$T$81</definedName>
    <definedName name="K_528" localSheetId="2">#REF!</definedName>
    <definedName name="k_528">[123]K528!$T$81</definedName>
    <definedName name="K_530" localSheetId="2">#REF!</definedName>
    <definedName name="K_530">#REF!</definedName>
    <definedName name="K_612">#REF!</definedName>
    <definedName name="K_618" localSheetId="2">#REF!</definedName>
    <definedName name="k_618">[199]K618!$T$81</definedName>
    <definedName name="K_621" localSheetId="2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 localSheetId="2">#REF!</definedName>
    <definedName name="k_724">[123]K724!$T$81</definedName>
    <definedName name="K_725" localSheetId="2">#REF!</definedName>
    <definedName name="k_725">[199]K725!$T$81</definedName>
    <definedName name="K_726" localSheetId="2">#REF!</definedName>
    <definedName name="K_726">#REF!</definedName>
    <definedName name="k_7312">[123]K7312!$T$81</definedName>
    <definedName name="K_810" localSheetId="2">#REF!</definedName>
    <definedName name="k_810">[123]K810!$T$81</definedName>
    <definedName name="K_810A" localSheetId="2">#REF!</definedName>
    <definedName name="K_810A">#REF!</definedName>
    <definedName name="K_810B" localSheetId="2">#REF!</definedName>
    <definedName name="K_810B">#REF!</definedName>
    <definedName name="K_810C">#REF!</definedName>
    <definedName name="K_815" localSheetId="2">#REF!</definedName>
    <definedName name="k_815">[123]K815!$T$81</definedName>
    <definedName name="K_815A" localSheetId="2">#REF!</definedName>
    <definedName name="K_815A">#REF!</definedName>
    <definedName name="k_9">#REF!</definedName>
    <definedName name="K_tk_batu">#REF!</definedName>
    <definedName name="K_tk_besi">#REF!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[64]ANALISA!#REF!</definedName>
    <definedName name="K3486K.47" localSheetId="2">#REF!</definedName>
    <definedName name="K3486K.47">#REF!</definedName>
    <definedName name="K510alat" localSheetId="2">#REF!</definedName>
    <definedName name="K510alat">#REF!</definedName>
    <definedName name="K512alat" localSheetId="2">#REF!</definedName>
    <definedName name="K512alat">#REF!</definedName>
    <definedName name="K517alat">#REF!</definedName>
    <definedName name="k520alat">#REF!</definedName>
    <definedName name="k522alat">#REF!</definedName>
    <definedName name="K705A">'[138]7'!#REF!</definedName>
    <definedName name="kab" localSheetId="2">'[77]Sat~Bahu'!$F$49</definedName>
    <definedName name="KAB">[143]HRG_NO_PRINT!$L$3</definedName>
    <definedName name="kab_23">"$#REF!.$J$114"</definedName>
    <definedName name="KABAL2">'[86] R A B'!#REF!</definedName>
    <definedName name="KABAL3">'[86] R A B'!#REF!</definedName>
    <definedName name="KABAL4">'[86] R A B'!#REF!</definedName>
    <definedName name="kabantu">'[77]Sat~Bahu'!$F$76</definedName>
    <definedName name="kabel" localSheetId="2">#REF!</definedName>
    <definedName name="kabel">#REF!</definedName>
    <definedName name="KABEN5">'[86] R A B'!#REF!</definedName>
    <definedName name="KABET">'[86] R A B'!#REF!</definedName>
    <definedName name="KACA_A_37">"$#REF!.$L$94"</definedName>
    <definedName name="KACA_B_37">"$#REF!.$L$95"</definedName>
    <definedName name="KACA_BASE_37">"$#REF!.$L$93"</definedName>
    <definedName name="KACA_C_37">"$#REF!.$L$96"</definedName>
    <definedName name="KACA_ES">#REF!</definedName>
    <definedName name="KACA_POLOS">#REF!</definedName>
    <definedName name="KACA_POLOS_8mm">#REF!</definedName>
    <definedName name="Kaca_polos5mm">'[200]UNIT PRICE'!$D$97</definedName>
    <definedName name="KACA_RAYBAND" localSheetId="2">#REF!</definedName>
    <definedName name="KACA_RAYBAND">#REF!</definedName>
    <definedName name="kaca3" localSheetId="2">#REF!</definedName>
    <definedName name="kaca3">#REF!</definedName>
    <definedName name="kaca3mm" localSheetId="2">#REF!</definedName>
    <definedName name="kaca3mm">#REF!</definedName>
    <definedName name="kaca5">#REF!</definedName>
    <definedName name="kaca5mm">#REF!</definedName>
    <definedName name="kacabening">[65]har.sat.S!$I$127</definedName>
    <definedName name="kacariben">[65]har.sat.S!$I$128</definedName>
    <definedName name="kacor" localSheetId="2">#REF!</definedName>
    <definedName name="kacor">#REF!</definedName>
    <definedName name="kaga">[98]harsat!#REF!</definedName>
    <definedName name="kaga_2">[99]harsat!#REF!</definedName>
    <definedName name="kaga_4">[100]harsat!#REF!</definedName>
    <definedName name="kait_angin">[142]SATUAN!$E$70</definedName>
    <definedName name="kaitangin">[72]harga!#REF!</definedName>
    <definedName name="kali" localSheetId="2">#REF!</definedName>
    <definedName name="kali">#REF!</definedName>
    <definedName name="KALI_37">"$#REF!.$J$25"</definedName>
    <definedName name="kalsel">[31]MUKAMC!$E$9</definedName>
    <definedName name="kalsibord">[65]har.sat.S!$I$62</definedName>
    <definedName name="kamper">[65]har.sat.S!$I$57</definedName>
    <definedName name="kamper57" localSheetId="2">#REF!</definedName>
    <definedName name="kamper57">#REF!</definedName>
    <definedName name="kamperpapan" localSheetId="2">#REF!</definedName>
    <definedName name="kamperpapan">#REF!</definedName>
    <definedName name="kamprot" localSheetId="2">[62]anal!#REF!</definedName>
    <definedName name="kamprot">[62]anal!#REF!</definedName>
    <definedName name="KANST" localSheetId="2">'[86] R A B'!#REF!</definedName>
    <definedName name="KANST">'[86] R A B'!#REF!</definedName>
    <definedName name="kansteen">'[5]HB '!$F$56</definedName>
    <definedName name="kanstin" localSheetId="2">#REF!</definedName>
    <definedName name="kanstin">#REF!</definedName>
    <definedName name="kapa" localSheetId="2">[98]harsat!#REF!</definedName>
    <definedName name="kapa">[98]harsat!#REF!</definedName>
    <definedName name="kapa_2" localSheetId="2">[99]harsat!#REF!</definedName>
    <definedName name="kapa_2">[99]harsat!#REF!</definedName>
    <definedName name="kapa_4" localSheetId="2">[100]harsat!#REF!</definedName>
    <definedName name="kapa_4">[100]harsat!#REF!</definedName>
    <definedName name="KAPASITAS_AC" localSheetId="2">#REF!</definedName>
    <definedName name="KAPASITAS_AC">#REF!</definedName>
    <definedName name="KAPASITAS_ACL" localSheetId="2">#REF!</definedName>
    <definedName name="KAPASITAS_ACL">#REF!</definedName>
    <definedName name="KAPASITAS_AGREGAT_A_PENINGGIAN" localSheetId="2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embongkaran">[31]REKAPMC!#REF!</definedName>
    <definedName name="KAPSITAS_TEAK_COAT" localSheetId="2">#REF!</definedName>
    <definedName name="KAPSITAS_TEAK_COAT">#REF!</definedName>
    <definedName name="Kapur" localSheetId="2">[58]SB!#REF!</definedName>
    <definedName name="Kapur">[58]SB!#REF!</definedName>
    <definedName name="kapur_ps" localSheetId="2">[49]HARSAT!#REF!</definedName>
    <definedName name="kapur_ps">[49]HARSAT!#REF!</definedName>
    <definedName name="kapuraduk">[72]harga!#REF!</definedName>
    <definedName name="KARGEN">'[86] R A B'!#REF!</definedName>
    <definedName name="karung" localSheetId="2">#REF!</definedName>
    <definedName name="karung">#REF!</definedName>
    <definedName name="kas.200">'[77]Sat~Bahu'!$G$103</definedName>
    <definedName name="kasa" localSheetId="2">#REF!</definedName>
    <definedName name="kasa">#REF!</definedName>
    <definedName name="KASARHALUS" localSheetId="2">#REF!</definedName>
    <definedName name="KASARHALUS">#REF!</definedName>
    <definedName name="Kaso_Dan_Reng" localSheetId="2">#REF!</definedName>
    <definedName name="Kaso_Dan_Reng">#REF!</definedName>
    <definedName name="katb">'[77]Sat~Bahu'!$F$86</definedName>
    <definedName name="KATHULU" localSheetId="2">#REF!</definedName>
    <definedName name="KATHULU">#REF!</definedName>
    <definedName name="KATKUALA" localSheetId="2">#REF!</definedName>
    <definedName name="KATKUALA">#REF!</definedName>
    <definedName name="katukang" localSheetId="2">#REF!</definedName>
    <definedName name="katukang">#REF!</definedName>
    <definedName name="kawat">#REF!</definedName>
    <definedName name="Kawat_beton">#REF!</definedName>
    <definedName name="kawat_harmonika">#REF!</definedName>
    <definedName name="kawat_las">#REF!</definedName>
    <definedName name="kawat_tulangan">#REF!</definedName>
    <definedName name="kawatbeton">#REF!</definedName>
    <definedName name="KawatBronjong">[58]SB!#REF!</definedName>
    <definedName name="kawatduri">[65]har.sat.S!$I$137</definedName>
    <definedName name="kayu" localSheetId="2">#REF!</definedName>
    <definedName name="kayu">#REF!</definedName>
    <definedName name="kayu_gelam" localSheetId="2">#REF!</definedName>
    <definedName name="kayu_gelam">#REF!</definedName>
    <definedName name="kayu_jati" localSheetId="2">#REF!</definedName>
    <definedName name="kayu_jati">#REF!</definedName>
    <definedName name="kayubakar">#REF!</definedName>
    <definedName name="KayuJembatan">[58]SB!#REF!</definedName>
    <definedName name="kayukelas2" localSheetId="2">#REF!</definedName>
    <definedName name="kayukelas2">#REF!</definedName>
    <definedName name="kayukelas4" localSheetId="2">#REF!</definedName>
    <definedName name="kayukelas4">#REF!</definedName>
    <definedName name="kayukelasii" localSheetId="2">#REF!</definedName>
    <definedName name="kayukelasii">#REF!</definedName>
    <definedName name="kayumer">#REF!</definedName>
    <definedName name="kayupapan2">#REF!</definedName>
    <definedName name="KayuPerancah">'[195]Harga Satuan'!$J$48</definedName>
    <definedName name="kb">'[77]Sat~Bahu'!$C$62</definedName>
    <definedName name="kbb.05">'[77]Sat~Bahu'!$F$41</definedName>
    <definedName name="kbb.1">'[77]Sat~Bahu'!$F$40</definedName>
    <definedName name="kbb.10">'[77]Sat~Bahu'!$F$35</definedName>
    <definedName name="kbb.2">'[77]Sat~Bahu'!$F$39</definedName>
    <definedName name="kbb.3">'[77]Sat~Bahu'!$F$38</definedName>
    <definedName name="kbb.5">'[77]Sat~Bahu'!$F$37</definedName>
    <definedName name="KBLKT">'[77]Sat~Bahu'!$G$18</definedName>
    <definedName name="kblnym" localSheetId="2">#REF!</definedName>
    <definedName name="kblnym">#REF!</definedName>
    <definedName name="KBLT">'[77]Sat~Bahu'!$G$19</definedName>
    <definedName name="KBLTT">'[77]Sat~Bahu'!$G$17</definedName>
    <definedName name="kblw">'[77]Sat~Bahu'!$G$113</definedName>
    <definedName name="kbtb">'[77]Sat~Bahu'!$F$67</definedName>
    <definedName name="kbtp">'[77]Sat~Bahu'!$F$48</definedName>
    <definedName name="kbtpb">'[77]Sat~Bahu'!$F$32</definedName>
    <definedName name="kc.pls.3mm">[72]harga!#REF!</definedName>
    <definedName name="kc.pls.5mm">[72]harga!#REF!</definedName>
    <definedName name="kc.ray.5mm">[72]harga!#REF!</definedName>
    <definedName name="kca" localSheetId="2">#REF!</definedName>
    <definedName name="kca">#REF!</definedName>
    <definedName name="kcab" localSheetId="2">'[77]Sat~Bahu'!#REF!</definedName>
    <definedName name="kcab">'[77]Sat~Bahu'!#REF!</definedName>
    <definedName name="kccermin3" localSheetId="2">#REF!</definedName>
    <definedName name="kccermin3">#REF!</definedName>
    <definedName name="kcomp">'[77]Sat~Bahu'!$G$111</definedName>
    <definedName name="kcpolos3" localSheetId="2">#REF!</definedName>
    <definedName name="kcpolos3">#REF!</definedName>
    <definedName name="kcpolos5" localSheetId="2">#REF!</definedName>
    <definedName name="kcpolos5">#REF!</definedName>
    <definedName name="kcv">'[77]Sat~Bahu'!$G$101</definedName>
    <definedName name="kd" localSheetId="2">#REF!</definedName>
    <definedName name="kd">#REF!</definedName>
    <definedName name="kd_23">"$#REF!.$K$12"</definedName>
    <definedName name="kdozer">'[77]Sat~Bahu'!$G$91</definedName>
    <definedName name="kdt.35">'[77]Sat~Bahu'!$G$108</definedName>
    <definedName name="kdt.5">'[77]Sat~Bahu'!$G$107</definedName>
    <definedName name="ke">[22]RINCIAN!$H$14</definedName>
    <definedName name="Kegiatan">[22]RINCIAN!$H$5</definedName>
    <definedName name="Kegitan">[22]RINCIAN!$H$5</definedName>
    <definedName name="KeluarCttRange" localSheetId="2">#REF!</definedName>
    <definedName name="KeluarCttRange">#REF!</definedName>
    <definedName name="KeluarRange" localSheetId="2">#REF!</definedName>
    <definedName name="KeluarRange">#REF!</definedName>
    <definedName name="KeluarTimEks" localSheetId="2">#REF!</definedName>
    <definedName name="KeluarTimEks">#REF!</definedName>
    <definedName name="KEMB" localSheetId="2">[119]Reservoir!#REF!</definedName>
    <definedName name="KEMB">[119]Reservoir!#REF!</definedName>
    <definedName name="KEP" localSheetId="2">#REF!</definedName>
    <definedName name="KEP">#REF!</definedName>
    <definedName name="kep.tukang">[65]har.sat.S!$I$145</definedName>
    <definedName name="kepala">'[201]Harga Dasar'!$I$18</definedName>
    <definedName name="KEPALA.TUKANG" localSheetId="2">#REF!</definedName>
    <definedName name="KEPALA.TUKANG">#REF!</definedName>
    <definedName name="kepala_tukang">'[200]UNIT PRICE'!$D$133</definedName>
    <definedName name="KEPALATUKANG">'[45]SAT PL'!$O$8</definedName>
    <definedName name="kepbatu" localSheetId="2">#REF!</definedName>
    <definedName name="kepbatu">#REF!</definedName>
    <definedName name="kepbesi" localSheetId="2">#REF!</definedName>
    <definedName name="kepbesi">#REF!</definedName>
    <definedName name="kepcat" localSheetId="2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SEK">#REF!</definedName>
    <definedName name="keptk">#REF!</definedName>
    <definedName name="keptkbatu">'[85]har-sat'!$E$248</definedName>
    <definedName name="keptkbesi">'[104]HB '!$F$200</definedName>
    <definedName name="KEPTKCAT">'[85]har-sat'!$E$260</definedName>
    <definedName name="keptkkayu">'[85]har-sat'!$E$253</definedName>
    <definedName name="KEPTU">'[86] R A B'!#REF!</definedName>
    <definedName name="KEPTUK">'[86] R A B'!#REF!</definedName>
    <definedName name="keptukang" localSheetId="2">#REF!</definedName>
    <definedName name="keptukang">#REF!</definedName>
    <definedName name="KER" localSheetId="2">[119]Reservoir!#REF!</definedName>
    <definedName name="KER">[119]Reservoir!#REF!</definedName>
    <definedName name="ker3030es" localSheetId="2">#REF!</definedName>
    <definedName name="ker3030es">#REF!</definedName>
    <definedName name="keram30" localSheetId="2">'[52]Up &amp; bhn'!#REF!</definedName>
    <definedName name="keram30">'[52]Up &amp; bhn'!#REF!</definedName>
    <definedName name="keram40" localSheetId="2">'[52]Up &amp; bhn'!#REF!</definedName>
    <definedName name="keram40">'[52]Up &amp; bhn'!#REF!</definedName>
    <definedName name="keramik">[65]har.sat.S!$I$25</definedName>
    <definedName name="keramik.10x10">[72]harga!#REF!</definedName>
    <definedName name="keramik.20x20">[72]harga!#REF!</definedName>
    <definedName name="keramik.30x30">[72]harga!#REF!</definedName>
    <definedName name="Keramik_20x20" localSheetId="2">#REF!</definedName>
    <definedName name="Keramik_20x20">#REF!</definedName>
    <definedName name="Keramik_30x30" localSheetId="2">#REF!</definedName>
    <definedName name="Keramik_30x30">#REF!</definedName>
    <definedName name="keramik1" localSheetId="2">[43]Bahan!#REF!</definedName>
    <definedName name="keramik1">[43]Bahan!#REF!</definedName>
    <definedName name="keramik10x30" localSheetId="2">#REF!</definedName>
    <definedName name="keramik10x30">#REF!</definedName>
    <definedName name="keramik2" localSheetId="2">#REF!</definedName>
    <definedName name="keramik2">#REF!</definedName>
    <definedName name="keramik20x20" localSheetId="2">#REF!</definedName>
    <definedName name="keramik20x20">#REF!</definedName>
    <definedName name="keramik20x25">#REF!</definedName>
    <definedName name="keramik30x30">#REF!</definedName>
    <definedName name="keramik40">#REF!</definedName>
    <definedName name="keranik3">#REF!</definedName>
    <definedName name="kerb">#REF!</definedName>
    <definedName name="KERIKIL">'[86] R A B'!#REF!</definedName>
    <definedName name="kerikil_B_0" localSheetId="2">#REF!</definedName>
    <definedName name="kerikil_B_0">#REF!</definedName>
    <definedName name="kerikil_ctsb" localSheetId="2">#REF!</definedName>
    <definedName name="kerikil_ctsb">#REF!</definedName>
    <definedName name="kerikil_K_1_2_5" localSheetId="2">#REF!</definedName>
    <definedName name="kerikil_K_1_2_5">#REF!</definedName>
    <definedName name="kerikil_K_2_2_5">#REF!</definedName>
    <definedName name="KerikilAyak">[58]SB!#REF!</definedName>
    <definedName name="KerikilBukit">[58]SB!#REF!</definedName>
    <definedName name="KerikilPecah">[58]SB!#REF!</definedName>
    <definedName name="KerikilSungai">[58]SB!#REF!</definedName>
    <definedName name="kerlan20">'[52]Up &amp; bhn'!#REF!</definedName>
    <definedName name="kerlan30">'[52]Up &amp; bhn'!#REF!</definedName>
    <definedName name="Kernet" localSheetId="2">#REF!</definedName>
    <definedName name="Kernet">#REF!</definedName>
    <definedName name="kerosine_prime_coat" localSheetId="2">#REF!</definedName>
    <definedName name="kerosine_prime_coat">#REF!</definedName>
    <definedName name="kerosine_tack_coat" localSheetId="2">#REF!</definedName>
    <definedName name="kerosine_tack_coat">#REF!</definedName>
    <definedName name="kertas_gosok">#REF!</definedName>
    <definedName name="kertile">'[103]HB '!#REF!</definedName>
    <definedName name="kerwall20">'[52]Up &amp; bhn'!#REF!</definedName>
    <definedName name="KES" localSheetId="2">#REF!</definedName>
    <definedName name="KES">#REF!</definedName>
    <definedName name="kesen_p2">[49]ANALISA!#REF!</definedName>
    <definedName name="Keterangan" localSheetId="2">#REF!</definedName>
    <definedName name="Keterangan">#REF!</definedName>
    <definedName name="ketuk" localSheetId="2">#REF!</definedName>
    <definedName name="ketuk">#REF!</definedName>
    <definedName name="keuntungan" localSheetId="2">#REF!</definedName>
    <definedName name="keuntungan">#REF!</definedName>
    <definedName name="kfs_23">"$#REF!.$J$117"</definedName>
    <definedName name="kg">[137]DHSB!$G$12</definedName>
    <definedName name="kgb">'[77]Sat~Bahu'!$C$29</definedName>
    <definedName name="kgelam">[98]harsat!#REF!</definedName>
    <definedName name="kgelam_2">[99]harsat!#REF!</definedName>
    <definedName name="kgelam_4">[100]harsat!#REF!</definedName>
    <definedName name="kgrader">'[77]Sat~Bahu'!$G$92</definedName>
    <definedName name="kgs_23">"$#REF!.$#REF!$#REF!"</definedName>
    <definedName name="kgt">[137]REKAP!$F$4</definedName>
    <definedName name="Kgtn">[63]REKAP!$F$3</definedName>
    <definedName name="KHJ">[79]ALAT!$AW$33</definedName>
    <definedName name="khrs">'[77]Sat~Bahu'!$F$87</definedName>
    <definedName name="KHUSUS" localSheetId="2">#REF!</definedName>
    <definedName name="KHUSUS">#REF!</definedName>
    <definedName name="KILO_1" localSheetId="2">#REF!</definedName>
    <definedName name="KILO_1">#REF!</definedName>
    <definedName name="KILO_2" localSheetId="2">#REF!</definedName>
    <definedName name="KILO_2">#REF!</definedName>
    <definedName name="kisdam">#REF!</definedName>
    <definedName name="kisi2">#REF!</definedName>
    <definedName name="kitc100x2x0.6_23">"$#REF!.$J$401"</definedName>
    <definedName name="kitc2x100x2x0.6_23">"$#REF!.$J$158"</definedName>
    <definedName name="kj">[137]DHSB!$G$15</definedName>
    <definedName name="kjatiba">[180]harsat!#REF!</definedName>
    <definedName name="kjatiba_2">[180]harsat!#REF!</definedName>
    <definedName name="kjatiba_4">[181]harsat!#REF!</definedName>
    <definedName name="kjatipa">[180]harsat!#REF!</definedName>
    <definedName name="kjatipa_2">[180]harsat!#REF!</definedName>
    <definedName name="kjatipa_4">[181]harsat!#REF!</definedName>
    <definedName name="kjatireng">[180]harsat!#REF!</definedName>
    <definedName name="kjatireng_2">[180]harsat!#REF!</definedName>
    <definedName name="kjatireng_4">[181]harsat!#REF!</definedName>
    <definedName name="kjatius">[98]harsat!#REF!</definedName>
    <definedName name="kjatius_2">[99]harsat!#REF!</definedName>
    <definedName name="kjatius_4">[100]harsat!#REF!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f">#REF!</definedName>
    <definedName name="kji_23">"$#REF!.$J$115"</definedName>
    <definedName name="KK">'[77]Sat~Bahu'!$G$16</definedName>
    <definedName name="kk10a_23">"$#REF!.$#REF!$#REF!"</definedName>
    <definedName name="kk16a_23">"$#REF!.$#REF!$#REF!"</definedName>
    <definedName name="kkamba">[98]harsat!$G$18</definedName>
    <definedName name="kkamba_2">[99]harsat!$G$18</definedName>
    <definedName name="kkamba_4">[100]harsat!$G$18</definedName>
    <definedName name="kkampa">[98]harsat!#REF!</definedName>
    <definedName name="kkampa_2">[99]harsat!#REF!</definedName>
    <definedName name="kkampa_4">[100]harsat!#REF!</definedName>
    <definedName name="kkamreng">[98]harsat!#REF!</definedName>
    <definedName name="kkamreng_2">[99]harsat!#REF!</definedName>
    <definedName name="kkamreng_4">[100]harsat!#REF!</definedName>
    <definedName name="kkamus">[98]harsat!$G$20</definedName>
    <definedName name="kkamus_2">[99]harsat!$G$20</definedName>
    <definedName name="kkamus_4">[100]harsat!$G$20</definedName>
    <definedName name="kkb">'[77]Sat~Bahu'!$F$62</definedName>
    <definedName name="kkgb">'[77]Sat~Bahu'!$F$29</definedName>
    <definedName name="kkkkkkk">'[202]daftar harga dan upah'!#REF!</definedName>
    <definedName name="kkm_23">"$#REF!.$J$110"</definedName>
    <definedName name="kknymhy_23">"$#REF!.$J$119"</definedName>
    <definedName name="kkpb">'[77]Sat~Bahu'!$F$58</definedName>
    <definedName name="kkruba">[98]harsat!#REF!</definedName>
    <definedName name="kkruba_2">[99]harsat!#REF!</definedName>
    <definedName name="kkruba_4">[100]harsat!#REF!</definedName>
    <definedName name="kkrupa">[98]harsat!#REF!</definedName>
    <definedName name="kkrupa_2">[99]harsat!#REF!</definedName>
    <definedName name="kkrupa_4">[100]harsat!#REF!</definedName>
    <definedName name="kkruus">[98]harsat!#REF!</definedName>
    <definedName name="kkruus_2">[99]harsat!#REF!</definedName>
    <definedName name="kkruus_4">[100]harsat!#REF!</definedName>
    <definedName name="kks">'[77]Sat~Bahu'!$F$30</definedName>
    <definedName name="KKT">'[77]Sat~Bahu'!$G$9</definedName>
    <definedName name="kkts_23">"$#REF!.$J$118"</definedName>
    <definedName name="kkup">'[77]Sat~Bahu'!$F$77</definedName>
    <definedName name="kl">[134]NP!#REF!</definedName>
    <definedName name="KLAS_A1" localSheetId="2">#REF!</definedName>
    <definedName name="KLAS_A1">#REF!</definedName>
    <definedName name="KLAS_A2" localSheetId="2">#REF!</definedName>
    <definedName name="KLAS_A2">#REF!</definedName>
    <definedName name="KLAS_A3" localSheetId="2">#REF!</definedName>
    <definedName name="KLAS_A3">#REF!</definedName>
    <definedName name="KLAS_B1">#REF!</definedName>
    <definedName name="KLAS_B2">#REF!</definedName>
    <definedName name="KLAS_B3">#REF!</definedName>
    <definedName name="klem">'[52]Up &amp; bhn'!#REF!</definedName>
    <definedName name="klem_pipa" localSheetId="2">#REF!</definedName>
    <definedName name="klem_pipa">#REF!</definedName>
    <definedName name="klem_pvc" localSheetId="2">#REF!</definedName>
    <definedName name="klem_pvc">#REF!</definedName>
    <definedName name="klipj" localSheetId="2">'[52]Up &amp; bhn'!#REF!</definedName>
    <definedName name="klipj">'[52]Up &amp; bhn'!#REF!</definedName>
    <definedName name="klosedjongkok" localSheetId="2">#REF!</definedName>
    <definedName name="klosedjongkok">#REF!</definedName>
    <definedName name="kloset">'[5]HB '!$F$156</definedName>
    <definedName name="kloset_jongkok" localSheetId="2">#REF!</definedName>
    <definedName name="kloset_jongkok">#REF!</definedName>
    <definedName name="klosetduduk">[65]har.sat.S!$I$77</definedName>
    <definedName name="klosetjongkok">[65]har.sat.S!$I$78</definedName>
    <definedName name="klosjong" localSheetId="2">#REF!</definedName>
    <definedName name="klosjong">#REF!</definedName>
    <definedName name="klp_23">"$#REF!.$#REF!$#REF!"</definedName>
    <definedName name="KLS">#REF!</definedName>
    <definedName name="kluis30">#REF!</definedName>
    <definedName name="km_23">"$#REF!.$J$97"</definedName>
    <definedName name="kme">#REF!</definedName>
    <definedName name="kmerba">[98]harsat!#REF!</definedName>
    <definedName name="kmerba_2">[99]harsat!#REF!</definedName>
    <definedName name="kmerba_4">[100]harsat!#REF!</definedName>
    <definedName name="kmerbe">[98]harsat!#REF!</definedName>
    <definedName name="kmerbe_2">[99]harsat!#REF!</definedName>
    <definedName name="kmerbe_4">[100]harsat!#REF!</definedName>
    <definedName name="kmerpa">[98]harsat!#REF!</definedName>
    <definedName name="kmerpa_2">[99]harsat!#REF!</definedName>
    <definedName name="kmerpa_4">[100]harsat!#REF!</definedName>
    <definedName name="kmerus">[98]harsat!#REF!</definedName>
    <definedName name="kmerus_2">[99]harsat!#REF!</definedName>
    <definedName name="kmerus_4">[100]harsat!#REF!</definedName>
    <definedName name="kmg.3r">'[77]Sat~Bahu'!$G$96</definedName>
    <definedName name="kmgb">'[77]Sat~Bahu'!$G$98</definedName>
    <definedName name="kmgrk">'[77]Sat~Bahu'!$G$99</definedName>
    <definedName name="kmgt">'[77]Sat~Bahu'!$G$97</definedName>
    <definedName name="KMIK1">'[86] R A B'!#REF!</definedName>
    <definedName name="KMIK3">'[86] R A B'!#REF!</definedName>
    <definedName name="KML">'[77]Sat~Bahu'!$G$6</definedName>
    <definedName name="kmm_23">"$#REF!.$J$109"</definedName>
    <definedName name="kmp.182">'[77]Sat~Bahu'!$G$104</definedName>
    <definedName name="kmt">'[77]Sat~Bahu'!$F$53</definedName>
    <definedName name="Knc">[137]DHSB!$G$23</definedName>
    <definedName name="knee" localSheetId="2">#REF!</definedName>
    <definedName name="knee">#REF!</definedName>
    <definedName name="knee4" localSheetId="2">#REF!</definedName>
    <definedName name="knee4">#REF!</definedName>
    <definedName name="knee6" localSheetId="2">#REF!</definedName>
    <definedName name="knee6">#REF!</definedName>
    <definedName name="ko" localSheetId="2">[203]HB!#REF!</definedName>
    <definedName name="ko">[203]HB!#REF!</definedName>
    <definedName name="KO.17" localSheetId="2">#REF!</definedName>
    <definedName name="KO.17">#REF!</definedName>
    <definedName name="KODE" localSheetId="2">#REF!</definedName>
    <definedName name="KODE">#REF!</definedName>
    <definedName name="KODE_23">"$#REF!.$J$65"</definedName>
    <definedName name="kode210">'[204]ANALISA-K'!#REF!</definedName>
    <definedName name="Kode225">'[204]ANALISA-K'!#REF!</definedName>
    <definedName name="Kode310">'[204]ANALISA-K'!#REF!</definedName>
    <definedName name="Kode310a">'[204]ANALISA-K'!#REF!</definedName>
    <definedName name="Kode321">'[204]ANALISA-K'!#REF!</definedName>
    <definedName name="Kode341">'[204]ANALISA-K'!#REF!</definedName>
    <definedName name="Kode515">'[204]ANALISA-K'!#REF!</definedName>
    <definedName name="Kode516">'[204]ANALISA-K'!#REF!</definedName>
    <definedName name="Kode710">'[204]ANALISA-K'!#REF!</definedName>
    <definedName name="Kode715">'[204]ANALISA-K'!#REF!</definedName>
    <definedName name="Kode719">'[204]ANALISA-K'!#REF!</definedName>
    <definedName name="Kode720">'[204]ANALISA-K'!#REF!</definedName>
    <definedName name="Kode722">'[204]ANALISA-K'!#REF!</definedName>
    <definedName name="Kode810">'[204]ANALISA-K'!#REF!</definedName>
    <definedName name="Kode811">'[204]ANALISA-K'!#REF!</definedName>
    <definedName name="Kode813">'[204]ANALISA-K'!#REF!</definedName>
    <definedName name="Kode815">'[204]ANALISA-K'!#REF!</definedName>
    <definedName name="Kode815.">'[204]ANALISA-K'!#REF!</definedName>
    <definedName name="Kode816">'[204]ANALISA-K'!#REF!</definedName>
    <definedName name="kodeA1" localSheetId="2">#REF!</definedName>
    <definedName name="kodeA1">#REF!</definedName>
    <definedName name="kodeA18" localSheetId="2">#REF!</definedName>
    <definedName name="kodeA18">#REF!</definedName>
    <definedName name="kodeA19" localSheetId="2">#REF!</definedName>
    <definedName name="kodeA19">#REF!</definedName>
    <definedName name="kodeE19">#REF!</definedName>
    <definedName name="kodeE198">#REF!</definedName>
    <definedName name="kodef21">#REF!</definedName>
    <definedName name="kodeF21a">#REF!</definedName>
    <definedName name="kodeF22">#REF!</definedName>
    <definedName name="kodeF26">#REF!</definedName>
    <definedName name="kodeF27">#REF!</definedName>
    <definedName name="kodeF37">#REF!</definedName>
    <definedName name="kodeF8">#REF!</definedName>
    <definedName name="kodeG26">#REF!</definedName>
    <definedName name="kodeG33">#REF!</definedName>
    <definedName name="kodeG33A">#REF!</definedName>
    <definedName name="kodeG41">#REF!</definedName>
    <definedName name="kodeG43">#REF!</definedName>
    <definedName name="kodeG43A">#REF!</definedName>
    <definedName name="kodeG48">#REF!</definedName>
    <definedName name="kodeG50">#REF!</definedName>
    <definedName name="kodeG67">#REF!</definedName>
    <definedName name="kodeH10">#REF!</definedName>
    <definedName name="kodeH9">#REF!</definedName>
    <definedName name="kodeI2">#REF!</definedName>
    <definedName name="kodeK23">#REF!</definedName>
    <definedName name="kodeK24">#REF!</definedName>
    <definedName name="KODTK">'[77]Sat~Bahu'!$G$10</definedName>
    <definedName name="KOEF">[205]Analisa!$L$10</definedName>
    <definedName name="koef.Rad" localSheetId="2">#REF!</definedName>
    <definedName name="koef.Rad">#REF!</definedName>
    <definedName name="koef1" localSheetId="2">#REF!</definedName>
    <definedName name="koef1">#REF!</definedName>
    <definedName name="koef1_23">"$#REF!.$R$14"</definedName>
    <definedName name="koeflingg">#REF!</definedName>
    <definedName name="koeflingg_23">"$#REF!.$#REF!$#REF!"</definedName>
    <definedName name="koeflingk">#REF!</definedName>
    <definedName name="koeflingk_23">"$#REF!.$#REF!$#REF!"</definedName>
    <definedName name="kof">#REF!</definedName>
    <definedName name="kof_23">"$#REF!.$P$8"</definedName>
    <definedName name="kokok">'[110]D.2.3'!$B$1:$L$53,'[110]D.2.3'!$N$54:$U$89</definedName>
    <definedName name="kol">[65]har.sat.S!$I$133</definedName>
    <definedName name="kol1525b160" localSheetId="2">#REF!</definedName>
    <definedName name="kol1525b160">#REF!</definedName>
    <definedName name="kol2030b150" localSheetId="2">#REF!</definedName>
    <definedName name="kol2030b150">#REF!</definedName>
    <definedName name="kol3030b175" localSheetId="2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ing_23">"$#REF!.$G$2"</definedName>
    <definedName name="Kolom_Beton_Bertulang_Praktis">#REF!</definedName>
    <definedName name="kolom_p">#REF!</definedName>
    <definedName name="kolom_pds">#REF!</definedName>
    <definedName name="kolom1">#REF!</definedName>
    <definedName name="kolom2">#REF!</definedName>
    <definedName name="kolom20">[43]Analisa!#REF!</definedName>
    <definedName name="KOLOM20X30">'[206]UNIT PRICE'!#REF!</definedName>
    <definedName name="kolom3" localSheetId="2">#REF!</definedName>
    <definedName name="kolom3">#REF!</definedName>
    <definedName name="KOLOM30X30" localSheetId="2">#REF!</definedName>
    <definedName name="KOLOM30X30">#REF!</definedName>
    <definedName name="KOLOM30X40" localSheetId="2">[49]ANALISA!#REF!</definedName>
    <definedName name="KOLOM30X40">[49]ANALISA!#REF!</definedName>
    <definedName name="kolom4" localSheetId="2">#REF!</definedName>
    <definedName name="kolom4">#REF!</definedName>
    <definedName name="KOLOM40X40" localSheetId="2">'[206]UNIT PRICE'!#REF!</definedName>
    <definedName name="KOLOM40X40">'[206]UNIT PRICE'!#REF!</definedName>
    <definedName name="kolom5" localSheetId="2">#REF!</definedName>
    <definedName name="kolom5">#REF!</definedName>
    <definedName name="kolom6" localSheetId="2">#REF!</definedName>
    <definedName name="kolom6">#REF!</definedName>
    <definedName name="kolom7" localSheetId="2">#REF!</definedName>
    <definedName name="kolom7">#REF!</definedName>
    <definedName name="kolom8">#REF!</definedName>
    <definedName name="kolom9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me">'[207]RAB ME'!$L$13</definedName>
    <definedName name="Komponen" hidden="1">[208]M.Pekerjaan!#REF!</definedName>
    <definedName name="kompres215" localSheetId="2">#REF!</definedName>
    <definedName name="kompres215">#REF!</definedName>
    <definedName name="kompres315" localSheetId="2">#REF!</definedName>
    <definedName name="kompres315">#REF!</definedName>
    <definedName name="KONKU1" localSheetId="2">#REF!</definedName>
    <definedName name="KONKU1">#REF!</definedName>
    <definedName name="KONKU2">#REF!</definedName>
    <definedName name="konsol">#REF!</definedName>
    <definedName name="konstbaja">#REF!</definedName>
    <definedName name="Kontrak_Asli_Smua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P_KEGIATAN">#REF!</definedName>
    <definedName name="koper">#REF!</definedName>
    <definedName name="koral">#REF!</definedName>
    <definedName name="koral0.5_1">[49]HARSAT!#REF!</definedName>
    <definedName name="koral1_2">[49]HARSAT!#REF!</definedName>
    <definedName name="koral2_3">[49]HARSAT!#REF!</definedName>
    <definedName name="KOS">[119]Reservoir!#REF!</definedName>
    <definedName name="kosrek" localSheetId="2">#REF!</definedName>
    <definedName name="kosrek">#REF!</definedName>
    <definedName name="KOT">'[77]Sat~Bahu'!$G$11</definedName>
    <definedName name="Kotamdya_Kabupaten" localSheetId="2">#REF!</definedName>
    <definedName name="Kotamdya_Kabupaten">#REF!</definedName>
    <definedName name="kp1520b279" localSheetId="2">#REF!</definedName>
    <definedName name="kp1520b279">#REF!</definedName>
    <definedName name="kpatb" localSheetId="2">[31]REKAPMC!#REF!</definedName>
    <definedName name="kpatb">[31]REKAPMC!#REF!</definedName>
    <definedName name="kpav">'[77]Sat~Bahu'!$F$82</definedName>
    <definedName name="kpb">'[77]Sat~Bahu'!$C$58</definedName>
    <definedName name="kpb.125">'[77]Sat~Bahu'!$G$109</definedName>
    <definedName name="kpb.200HP">'[77]Sat~Bahu'!$G$93</definedName>
    <definedName name="kpb.500">'[77]Sat~Bahu'!$G$110</definedName>
    <definedName name="kpc">'[77]Sat~Bahu'!$F$55</definedName>
    <definedName name="kpcerucuk">[31]REKAPMC!#REF!</definedName>
    <definedName name="kpgalianbiasa">[31]REKAPMC!#REF!</definedName>
    <definedName name="kpj">'[77]Sat~Bahu'!$F$66</definedName>
    <definedName name="kpl">'[202]daftar harga dan upah'!#REF!</definedName>
    <definedName name="kpl.tukang">[72]harga!#REF!</definedName>
    <definedName name="kpl_tkkayu" localSheetId="2">#REF!</definedName>
    <definedName name="kpl_tkkayu">#REF!</definedName>
    <definedName name="kplpa" localSheetId="2">[31]REKAPMC!#REF!</definedName>
    <definedName name="kplpa">[31]REKAPMC!#REF!</definedName>
    <definedName name="kplpb" localSheetId="2">[31]REKAPMC!#REF!</definedName>
    <definedName name="kplpb">[31]REKAPMC!#REF!</definedName>
    <definedName name="kpltk" localSheetId="2">'[202]daftar harga dan upah'!#REF!</definedName>
    <definedName name="kpltk">'[202]daftar harga dan upah'!#REF!</definedName>
    <definedName name="kpltkg" localSheetId="2">'[202]daftar harga dan upah'!#REF!</definedName>
    <definedName name="kpltkg">'[202]daftar harga dan upah'!#REF!</definedName>
    <definedName name="kpltukang">[209]bahan!$D$170</definedName>
    <definedName name="kpltukangb" localSheetId="2">#REF!</definedName>
    <definedName name="kpltukangb">#REF!</definedName>
    <definedName name="kpltukangky">[210]bahan!$D$128</definedName>
    <definedName name="kpltukangl" localSheetId="2">#REF!</definedName>
    <definedName name="kpltukangl">#REF!</definedName>
    <definedName name="kpltukangp" localSheetId="2">#REF!</definedName>
    <definedName name="kpltukangp">#REF!</definedName>
    <definedName name="kpmobilisasi" localSheetId="2">[31]REKAPMC!#REF!</definedName>
    <definedName name="kpmobilisasi">[31]REKAPMC!#REF!</definedName>
    <definedName name="KPO">'[77]Sat~Bahu'!$G$13</definedName>
    <definedName name="kppasbatu">[31]REKAPMC!#REF!</definedName>
    <definedName name="kppatok">[31]REKAPMC!#REF!</definedName>
    <definedName name="kppembesian">[31]REKAPMC!#REF!</definedName>
    <definedName name="kppembongkaran">[31]REKAPMC!#REF!</definedName>
    <definedName name="kppengaturan">[31]REKAPMC!#REF!</definedName>
    <definedName name="kppengaturanll">[31]REKAPMC!#REF!</definedName>
    <definedName name="kppengecatan">[31]REKAPMC!#REF!</definedName>
    <definedName name="kpprimecoat">[31]REKAPMC!#REF!</definedName>
    <definedName name="kpr.pasang">[65]har.sat.S!$I$23</definedName>
    <definedName name="kprblk" localSheetId="2">#REF!</definedName>
    <definedName name="kprblk">#REF!</definedName>
    <definedName name="kprppn" localSheetId="2">#REF!</definedName>
    <definedName name="kprppn">#REF!</definedName>
    <definedName name="kprreng" localSheetId="2">#REF!</definedName>
    <definedName name="kprreng">#REF!</definedName>
    <definedName name="kprusuk">#REF!</definedName>
    <definedName name="kpsaub">'[77]Sat~Bahu'!$F$46</definedName>
    <definedName name="kpsp">'[77]Sat~Bahu'!$F$47</definedName>
    <definedName name="kpsu">'[77]Sat~Bahu'!$F$45</definedName>
    <definedName name="kptdll">'[77]Sat~Bahu'!$G$114</definedName>
    <definedName name="kptimbunanbiasa">[31]REKAPMC!#REF!</definedName>
    <definedName name="kQ">'[77]Sat~Bahu'!$F$28</definedName>
    <definedName name="KR" localSheetId="2">#REF!</definedName>
    <definedName name="KR">#REF!</definedName>
    <definedName name="kr15_23">"'file:///F:/DOCUME~1/MARKET~1/LOCALS~1/Temp/lamp-d.XLS'#$SAP.$#REF!$#REF!"</definedName>
    <definedName name="kran">#REF!</definedName>
    <definedName name="kran_kuningan">#REF!</definedName>
    <definedName name="kranair">#REF!</definedName>
    <definedName name="kranshow">#REF!</definedName>
    <definedName name="kranwas">#REF!</definedName>
    <definedName name="kruing">[65]har.sat.S!$I$58</definedName>
    <definedName name="ks">'[77]Sat~Bahu'!$C$30</definedName>
    <definedName name="ks.1000">'[77]Sat~Bahu'!$G$102</definedName>
    <definedName name="ksk_23">"$#REF!.$#REF!$#REF!"</definedName>
    <definedName name="KST">'[77]Sat~Bahu'!$G$14</definedName>
    <definedName name="kst_23">"$#REF!.$#REF!$#REF!"</definedName>
    <definedName name="kstam">'[77]Sat~Bahu'!$G$100</definedName>
    <definedName name="kstpb">'[77]Sat~Bahu'!$F$31</definedName>
    <definedName name="KT" localSheetId="2">[211]BAHAN!$F$176</definedName>
    <definedName name="kt">[63]har.sat.B!$H$148</definedName>
    <definedName name="KT_2">[145]bahan!$G$132</definedName>
    <definedName name="KT_4">[146]bahan!$G$132</definedName>
    <definedName name="ktanki">'[77]Sat~Bahu'!$G$105</definedName>
    <definedName name="ktb" localSheetId="2">#REF!</definedName>
    <definedName name="ktb">#REF!</definedName>
    <definedName name="ktbatu" localSheetId="2">#REF!</definedName>
    <definedName name="ktbatu">#REF!</definedName>
    <definedName name="ktbatu_2">[99]harsat!$G$115</definedName>
    <definedName name="ktbatu_4">[100]harsat!$G$115</definedName>
    <definedName name="ktbesi" localSheetId="2">#REF!</definedName>
    <definedName name="ktbesi">#REF!</definedName>
    <definedName name="ktbesi_2">[99]harsat!$G$117</definedName>
    <definedName name="ktbesi_4">[100]harsat!$G$117</definedName>
    <definedName name="ktbs" localSheetId="2">#REF!</definedName>
    <definedName name="ktbs">#REF!</definedName>
    <definedName name="ktc" localSheetId="2">#REF!</definedName>
    <definedName name="ktc">#REF!</definedName>
    <definedName name="ktcat" localSheetId="2">#REF!</definedName>
    <definedName name="ktcat">#REF!</definedName>
    <definedName name="ktcat_2">[99]harsat!$G$118</definedName>
    <definedName name="ktcat_4">[100]harsat!$G$118</definedName>
    <definedName name="ktgali">[180]harsat!#REF!</definedName>
    <definedName name="ktgali_2">[180]harsat!#REF!</definedName>
    <definedName name="ktgali_4">[181]harsat!#REF!</definedName>
    <definedName name="ktk" localSheetId="2">#REF!</definedName>
    <definedName name="ktk">#REF!</definedName>
    <definedName name="KTK.BATU">'[117]HARGA BAHAN'!$F$12</definedName>
    <definedName name="KTK.KAYU">'[117]HARGA BAHAN'!$F$13</definedName>
    <definedName name="ktkayu" localSheetId="2">#REF!</definedName>
    <definedName name="ktkayu">#REF!</definedName>
    <definedName name="ktkayu_2">[99]harsat!$G$116</definedName>
    <definedName name="ktkayu_4">[100]harsat!$G$116</definedName>
    <definedName name="ktkb" localSheetId="2">#REF!</definedName>
    <definedName name="ktkb">#REF!</definedName>
    <definedName name="ktky">'[212]Harga Bahan &amp; Upah'!$I$15</definedName>
    <definedName name="ktlas" localSheetId="2">#REF!</definedName>
    <definedName name="ktlas">#REF!</definedName>
    <definedName name="ktlistrik">[98]harsat!$G$119</definedName>
    <definedName name="ktlistrik_2">[99]harsat!$G$119</definedName>
    <definedName name="ktlistrik_4">[100]harsat!$G$119</definedName>
    <definedName name="ktnh">'[77]Sat~Bahu'!$F$88</definedName>
    <definedName name="ktpipa">[98]harsat!$G$120</definedName>
    <definedName name="ktpipa_2">[99]harsat!$G$120</definedName>
    <definedName name="ktpipa_4">[100]harsat!$G$120</definedName>
    <definedName name="ktpm_23">"$#REF!.$J$112"</definedName>
    <definedName name="KTR">#REF!</definedName>
    <definedName name="ktrailer">'[77]Sat~Bahu'!$G$106</definedName>
    <definedName name="Ktukang">[213]Analisa!#REF!</definedName>
    <definedName name="KTUN">[214]SUM!$M$1</definedName>
    <definedName name="KUALITAS_BETON" localSheetId="2">#REF!</definedName>
    <definedName name="KUALITAS_BETON">#REF!</definedName>
    <definedName name="KUANTITAS" localSheetId="2">#REF!</definedName>
    <definedName name="KUANTITAS">#REF!</definedName>
    <definedName name="kuas" localSheetId="2">'[52]Up &amp; bhn'!#REF!</definedName>
    <definedName name="kuas">'[52]Up &amp; bhn'!#REF!</definedName>
    <definedName name="kuasr" localSheetId="2">#REF!</definedName>
    <definedName name="kuasr">#REF!</definedName>
    <definedName name="kuda_kayu" localSheetId="2">#REF!</definedName>
    <definedName name="kuda_kayu">#REF!</definedName>
    <definedName name="Kuda_Kuda_Ky_Lanan" localSheetId="2">#REF!</definedName>
    <definedName name="Kuda_Kuda_Ky_Lanan">#REF!</definedName>
    <definedName name="kudakayu" localSheetId="2">[62]anal!#REF!</definedName>
    <definedName name="kudakayu">[62]anal!#REF!</definedName>
    <definedName name="kudakuda" localSheetId="2">#REF!</definedName>
    <definedName name="kudakuda">#REF!</definedName>
    <definedName name="kudakudalama" localSheetId="2">#REF!</definedName>
    <definedName name="kudakudalama">#REF!</definedName>
    <definedName name="kudaWFlb200" localSheetId="2">#REF!</definedName>
    <definedName name="kudaWFlb200">#REF!</definedName>
    <definedName name="kudaWFlk200">#REF!</definedName>
    <definedName name="kunci">#REF!</definedName>
    <definedName name="kunci.yale">[72]harga!#REF!</definedName>
    <definedName name="kunci_pintu" localSheetId="2">#REF!</definedName>
    <definedName name="kunci_pintu">#REF!</definedName>
    <definedName name="Kunci_tanamSAS" localSheetId="2">#REF!</definedName>
    <definedName name="Kunci_tanamSAS">#REF!</definedName>
    <definedName name="kunci2slag" localSheetId="2">#REF!</definedName>
    <definedName name="kunci2slag">#REF!</definedName>
    <definedName name="kuncipintu2slaag">[142]SATUAN!$E$68</definedName>
    <definedName name="kuncipnt" localSheetId="2">#REF!</definedName>
    <definedName name="kuncipnt">#REF!</definedName>
    <definedName name="kuncitanam">[65]har.sat.S!$I$116</definedName>
    <definedName name="kup">'[77]Sat~Bahu'!$C$77</definedName>
    <definedName name="kupasplesteran" localSheetId="2">#REF!</definedName>
    <definedName name="kupasplesteran">#REF!</definedName>
    <definedName name="kursi">[43]Analisa!#REF!</definedName>
    <definedName name="kursiguru">'[137]RAB - MB'!$K$31</definedName>
    <definedName name="KURUNG" localSheetId="2">#REF!</definedName>
    <definedName name="KURUNG">#REF!</definedName>
    <definedName name="KURUNG2" localSheetId="2">#REF!</definedName>
    <definedName name="KURUNG2">#REF!</definedName>
    <definedName name="kuse_pvc_warna" localSheetId="2">#REF!</definedName>
    <definedName name="kuse_pvc_warna">#REF!</definedName>
    <definedName name="kusen">#REF!</definedName>
    <definedName name="KUSEN__PINTU__JENDELA__ALAT_ALAT_PENGGANTUNG_DAN_CURTAIN_WALL">#REF!</definedName>
    <definedName name="KUSEN__PINTU__JENDELA__ALAT_ALAT_PENGGANTUNG_DAN_CURTAIN_WALL_23">"$#REF!.$E$152"</definedName>
    <definedName name="KUSEN_A_37">"$#REF!.$L$55"</definedName>
    <definedName name="KUSEN_B_37">"$#REF!.$L$56"</definedName>
    <definedName name="KUSEN_BASE_37">"$#REF!.$L$54"</definedName>
    <definedName name="KUSEN_C_37">"$#REF!.$L$57"</definedName>
    <definedName name="kusen_j1">[49]ANALISA!#REF!</definedName>
    <definedName name="kusen_p1">[49]ANALISA!#REF!</definedName>
    <definedName name="kusen_pvc_biasa" localSheetId="2">#REF!</definedName>
    <definedName name="kusen_pvc_biasa">#REF!</definedName>
    <definedName name="kusenal">[62]anal!#REF!</definedName>
    <definedName name="kusenkayu">[62]anal!#REF!</definedName>
    <definedName name="Kuz" localSheetId="2">#REF!</definedName>
    <definedName name="Kuz">#REF!</definedName>
    <definedName name="kwas3">'[85]har-sat'!$E$192</definedName>
    <definedName name="kwh1st_23">"$#REF!.$#REF!$#REF!"</definedName>
    <definedName name="kwh3st_23">"$#REF!.$#REF!$#REF!"</definedName>
    <definedName name="kwl.80hp">'[77]Sat~Bahu'!$G$94</definedName>
    <definedName name="kwp.5">'[77]Sat~Bahu'!$G$112</definedName>
    <definedName name="kwt.60hp">'[77]Sat~Bahu'!$G$95</definedName>
    <definedName name="kwt.duri">[72]harga!#REF!</definedName>
    <definedName name="kwt.har.1.0M">[72]harga!#REF!</definedName>
    <definedName name="kwt.har.1.5M">[72]harga!#REF!</definedName>
    <definedName name="kwt.harmonika">[72]harga!#REF!</definedName>
    <definedName name="kwt.kasa">[72]harga!#REF!</definedName>
    <definedName name="ky" localSheetId="2">#REF!</definedName>
    <definedName name="ky">#REF!</definedName>
    <definedName name="ky_23">"$#REF!.$J$17"</definedName>
    <definedName name="kybegisting">#REF!</definedName>
    <definedName name="kydolken">#REF!</definedName>
    <definedName name="kygelam">#REF!</definedName>
    <definedName name="kykamper1215">#REF!</definedName>
    <definedName name="kypatok">#REF!</definedName>
    <definedName name="L">#REF!</definedName>
    <definedName name="L.061">'[160]HSBU-2004'!$E$66</definedName>
    <definedName name="L.071">'[161]HSBU-2004'!$E$67</definedName>
    <definedName name="L.072" localSheetId="2">#REF!</definedName>
    <definedName name="L.072">#REF!</definedName>
    <definedName name="L.073">'[160]HSBU-2004'!$E$69</definedName>
    <definedName name="L.079">'[160]HSBU-2004'!$E$70</definedName>
    <definedName name="L.081">'[160]HSBU-2004'!$E$71</definedName>
    <definedName name="L.082">[215]HSBU!$F$76</definedName>
    <definedName name="L.083" localSheetId="2">#REF!</definedName>
    <definedName name="L.083">#REF!</definedName>
    <definedName name="L.091">'[160]HSBU-2004'!$E$74</definedName>
    <definedName name="L.092">'[161]HSBU-2004'!$E$75</definedName>
    <definedName name="L.099" localSheetId="2">#REF!</definedName>
    <definedName name="L.099">#REF!</definedName>
    <definedName name="L.1" localSheetId="2">#REF!</definedName>
    <definedName name="L.1">#REF!</definedName>
    <definedName name="L.10" localSheetId="2">#REF!</definedName>
    <definedName name="L.10">#REF!</definedName>
    <definedName name="L.100">#REF!</definedName>
    <definedName name="L.101">'[160]HSBU-2004'!$E$77</definedName>
    <definedName name="L.103">'[216]HSBU-2004'!$E$78</definedName>
    <definedName name="L.106">'[160]HSBU-2004'!$E$79</definedName>
    <definedName name="L.11" localSheetId="2">#REF!</definedName>
    <definedName name="L.11">#REF!</definedName>
    <definedName name="L.12" localSheetId="2">#REF!</definedName>
    <definedName name="L.12">#REF!</definedName>
    <definedName name="L.13" localSheetId="2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0">#REF!</definedName>
    <definedName name="L.21">#REF!</definedName>
    <definedName name="L.22">#REF!</definedName>
    <definedName name="L.23">#REF!</definedName>
    <definedName name="L.24">#REF!</definedName>
    <definedName name="L.25">#REF!</definedName>
    <definedName name="L.26">#REF!</definedName>
    <definedName name="L.3">#REF!</definedName>
    <definedName name="L.4">#REF!</definedName>
    <definedName name="L.5">#REF!</definedName>
    <definedName name="L.50">#REF!</definedName>
    <definedName name="L.6">#REF!</definedName>
    <definedName name="L.7">#REF!</definedName>
    <definedName name="L.8">#REF!</definedName>
    <definedName name="L.9">#REF!</definedName>
    <definedName name="L_061">[217]Upah!$G$12:$G$12</definedName>
    <definedName name="L_071">[217]Upah!$G$13:$G$13</definedName>
    <definedName name="L_072" localSheetId="2">#REF!</definedName>
    <definedName name="L_072">#REF!</definedName>
    <definedName name="L_073" localSheetId="2">#REF!</definedName>
    <definedName name="L_073">#REF!</definedName>
    <definedName name="L_079" localSheetId="2">#REF!</definedName>
    <definedName name="L_079">#REF!</definedName>
    <definedName name="L_081">[217]Upah!$G$17:$G$17</definedName>
    <definedName name="L_082" localSheetId="2">#REF!</definedName>
    <definedName name="L_082">#REF!</definedName>
    <definedName name="L_089" localSheetId="2">#REF!</definedName>
    <definedName name="L_089">#REF!</definedName>
    <definedName name="L_091" localSheetId="2">#REF!</definedName>
    <definedName name="L_091">#REF!</definedName>
    <definedName name="L_092">#REF!</definedName>
    <definedName name="L_099">#REF!</definedName>
    <definedName name="L_101">[217]Upah!$G$19:$G$19</definedName>
    <definedName name="L_106">[217]Upah!$G$21:$G$21</definedName>
    <definedName name="L_11">[73]ANALISA!#REF!</definedName>
    <definedName name="L_12">[73]ANALISA!#REF!</definedName>
    <definedName name="L_23">"'file:///F:/SIMAS/EST.2006/AUDITORIUM GBI-SENTUL/Tender GBI/GRAND TOTAL.XLS'#$'Daf_ No_ _ 4_2'.$#REF!$#REF!"</definedName>
    <definedName name="L_9">[73]ANALISA!#REF!</definedName>
    <definedName name="L_A_37">"$#REF!.$L$227"</definedName>
    <definedName name="L_B_37">"$#REF!.$L$228"</definedName>
    <definedName name="L_BASE_37">"$#REF!.$L$226"</definedName>
    <definedName name="L_C_37">"$#REF!.$L$229"</definedName>
    <definedName name="L_DELETE">#N/A</definedName>
    <definedName name="L_INSER">#N/A</definedName>
    <definedName name="L100.65">#REF!</definedName>
    <definedName name="l1ti50_23">"$#REF!.$K$111"</definedName>
    <definedName name="l1ti60_23">"$#REF!.$L$111"</definedName>
    <definedName name="l3l100_23">"$#REF!.$O$641"</definedName>
    <definedName name="l3l50_23">"$#REF!.$K$641"</definedName>
    <definedName name="l3l60_23">"$#REF!.$L$641"</definedName>
    <definedName name="l3l70_23">"$#REF!.$M$641"</definedName>
    <definedName name="l3l80_23">"$#REF!.$N$641"</definedName>
    <definedName name="l3ld100_23">"$#REF!.$O$224"</definedName>
    <definedName name="l3ld50_23">"$#REF!.$K$224"</definedName>
    <definedName name="l3ld60_23">"$#REF!.$L$224"</definedName>
    <definedName name="l3ld70_23">"$#REF!.$M$224"</definedName>
    <definedName name="l3ld80_23">"$#REF!.$N$224"</definedName>
    <definedName name="l3ti50_23">"$#REF!.$K$120"</definedName>
    <definedName name="l3ti60_23">"$#REF!.$L$120"</definedName>
    <definedName name="l3ti80_23">"$#REF!.$N$120"</definedName>
    <definedName name="l3tisf50_23">"$#REF!.$K$96"</definedName>
    <definedName name="l3tisf60_23">"$#REF!.$L$96"</definedName>
    <definedName name="L50.50">#REF!</definedName>
    <definedName name="laba">#REF!</definedName>
    <definedName name="LABBHS">#REF!</definedName>
    <definedName name="labet12">#REF!</definedName>
    <definedName name="LABO_37">"$#REF!.$HJ$37:$IH$86"</definedName>
    <definedName name="LABOUR">[36]TENAGA!#REF!</definedName>
    <definedName name="lad400_37">"$#REF!.$#REF!$#REF!"</definedName>
    <definedName name="lad600_37">"$#REF!.$#REF!$#REF!"</definedName>
    <definedName name="lad800_37">"$#REF!.$L$1485"</definedName>
    <definedName name="LAGI">#REF!</definedName>
    <definedName name="LAHAN">'[218]Rkp B. UP'!#REF!</definedName>
    <definedName name="lain" localSheetId="2">#REF!</definedName>
    <definedName name="lain">#REF!</definedName>
    <definedName name="lain2" localSheetId="2">#REF!</definedName>
    <definedName name="lain2">#REF!</definedName>
    <definedName name="LAINLAIN" localSheetId="2">#REF!</definedName>
    <definedName name="LAINLAIN">#REF!</definedName>
    <definedName name="laker">#REF!</definedName>
    <definedName name="lampitpelapah">[72]harga!#REF!</definedName>
    <definedName name="Lampu.TL" localSheetId="2">#REF!</definedName>
    <definedName name="Lampu.TL">#REF!</definedName>
    <definedName name="lampu_fitingSL">[142]SATUAN!$E$79</definedName>
    <definedName name="lampu_T5">[142]SATUAN!$E$81</definedName>
    <definedName name="lampudownlight">[142]SATUAN!$E$78</definedName>
    <definedName name="lampupijar" localSheetId="2">#REF!</definedName>
    <definedName name="lampupijar">#REF!</definedName>
    <definedName name="lamputl" localSheetId="2">#REF!</definedName>
    <definedName name="lamputl">#REF!</definedName>
    <definedName name="lan12b145" localSheetId="2">#REF!</definedName>
    <definedName name="lan12b145">#REF!</definedName>
    <definedName name="lan30b220">#REF!</definedName>
    <definedName name="LANGIT">#REF!</definedName>
    <definedName name="Langit_langit_asbes___1_00_x_1_00__m__tebal__3__5_mm">#REF!</definedName>
    <definedName name="LANGSUNG_1">#REF!</definedName>
    <definedName name="LANGSUNG_2">#REF!</definedName>
    <definedName name="lanker40">#REF!</definedName>
    <definedName name="LANTAI">#REF!</definedName>
    <definedName name="Lantai_Beton_Tumbuk">#REF!</definedName>
    <definedName name="LANTAI_P3">#REF!</definedName>
    <definedName name="LANTAI_P3_23">"$#REF!.$C$1123"</definedName>
    <definedName name="lantai20">[62]anal!#REF!</definedName>
    <definedName name="lantai30">[62]anal!#REF!</definedName>
    <definedName name="lantaikeramik" localSheetId="2">#REF!</definedName>
    <definedName name="lantaikeramik">#REF!</definedName>
    <definedName name="lantaipapan">[62]anal!#REF!</definedName>
    <definedName name="lantaitegel" localSheetId="2">#REF!</definedName>
    <definedName name="lantaitegel">#REF!</definedName>
    <definedName name="lapis.agg.klasB" localSheetId="2">#REF!</definedName>
    <definedName name="lapis.agg.klasB">#REF!</definedName>
    <definedName name="lapisaggr.klasA" localSheetId="2">#REF!</definedName>
    <definedName name="lapisaggr.klasA">#REF!</definedName>
    <definedName name="lasdoof">#REF!</definedName>
    <definedName name="laston.3">#REF!</definedName>
    <definedName name="laston.m2">#REF!</definedName>
    <definedName name="latab30">#REF!</definedName>
    <definedName name="lb">#REF!</definedName>
    <definedName name="lbowpvc4">#REF!</definedName>
    <definedName name="leb_23">"$#REF!.$#REF!$#REF!"</definedName>
    <definedName name="LEM">'[86] R A B'!#REF!</definedName>
    <definedName name="Lem_kayu" localSheetId="2">#REF!</definedName>
    <definedName name="Lem_kayu">#REF!</definedName>
    <definedName name="lem_rajawali" localSheetId="2">#REF!</definedName>
    <definedName name="lem_rajawali">#REF!</definedName>
    <definedName name="lemfox">'[5]HB '!$F$101</definedName>
    <definedName name="LEMK">[64]HSD!#REF!</definedName>
    <definedName name="lemkayu" localSheetId="2">#REF!</definedName>
    <definedName name="lemkayu">#REF!</definedName>
    <definedName name="lempvc" localSheetId="2">#REF!</definedName>
    <definedName name="lempvc">#REF!</definedName>
    <definedName name="LETAK____" localSheetId="2">#REF!</definedName>
    <definedName name="LETAK____">#REF!</definedName>
    <definedName name="lgld100_23">"$#REF!.$O$92"</definedName>
    <definedName name="lgld70_23">"$#REF!.$M$92"</definedName>
    <definedName name="lgld80_23">"$#REF!.$N$92"</definedName>
    <definedName name="lgti50_23">"$#REF!.$K$73"</definedName>
    <definedName name="lgti60_23">"$#REF!.$L$73"</definedName>
    <definedName name="lgti70_23">"$#REF!.$M$73"</definedName>
    <definedName name="lgtisf50_23">"$#REF!.$K$56"</definedName>
    <definedName name="lgtisf60_23">"$#REF!.$L$56"</definedName>
    <definedName name="lining">#REF!</definedName>
    <definedName name="Link1">'[131]4'!#REF!</definedName>
    <definedName name="Link2">'[131]4'!#REF!</definedName>
    <definedName name="lis_gypsum" localSheetId="2">#REF!</definedName>
    <definedName name="lis_gypsum">#REF!</definedName>
    <definedName name="LISP1060" localSheetId="2">#REF!</definedName>
    <definedName name="LISP1060">#REF!</definedName>
    <definedName name="lispla" localSheetId="2">'[103]HB '!#REF!</definedName>
    <definedName name="lispla">'[103]HB '!#REF!</definedName>
    <definedName name="lisplang_kamper" localSheetId="2">#REF!</definedName>
    <definedName name="lisplang_kamper">#REF!</definedName>
    <definedName name="lisplank" localSheetId="2">#REF!</definedName>
    <definedName name="lisplank">#REF!</definedName>
    <definedName name="Lisplank.2.10" localSheetId="2">#REF!</definedName>
    <definedName name="Lisplank.2.10">#REF!</definedName>
    <definedName name="Lisplank.2.20">#REF!</definedName>
    <definedName name="Lisplank.2x2.20">#REF!</definedName>
    <definedName name="lisplank_kamper">#REF!</definedName>
    <definedName name="List">#REF!</definedName>
    <definedName name="List_Plafond_Gypsum_Kecil">#REF!</definedName>
    <definedName name="listgypsum">'[5]HB '!$F$13</definedName>
    <definedName name="listp1080" localSheetId="2">#REF!</definedName>
    <definedName name="listp1080">#REF!</definedName>
    <definedName name="listp10b161" localSheetId="2">#REF!</definedName>
    <definedName name="listp10b161">#REF!</definedName>
    <definedName name="listp830" localSheetId="2">#REF!</definedName>
    <definedName name="listp830">#REF!</definedName>
    <definedName name="listp840">#REF!</definedName>
    <definedName name="listpla">#REF!</definedName>
    <definedName name="listplafon">[65]har.sat.S!$I$46</definedName>
    <definedName name="listplafond" localSheetId="2">#REF!</definedName>
    <definedName name="listplafond">#REF!</definedName>
    <definedName name="listplank320" localSheetId="2">#REF!</definedName>
    <definedName name="listplank320">#REF!</definedName>
    <definedName name="listplank325" localSheetId="2">#REF!</definedName>
    <definedName name="listplank325">#REF!</definedName>
    <definedName name="listplank330">#REF!</definedName>
    <definedName name="listplanklama">#REF!</definedName>
    <definedName name="listrik">#REF!</definedName>
    <definedName name="ljjj">[219]HB!$E$78</definedName>
    <definedName name="LK" localSheetId="2">#REF!</definedName>
    <definedName name="LK">#REF!</definedName>
    <definedName name="LKEPALATUKANG" localSheetId="2">#REF!</definedName>
    <definedName name="LKEPALATUKANG">#REF!</definedName>
    <definedName name="lker20" localSheetId="2">#REF!</definedName>
    <definedName name="lker20">#REF!</definedName>
    <definedName name="lker30">#REF!</definedName>
    <definedName name="lkerja">#REF!</definedName>
    <definedName name="LLG">#REF!</definedName>
    <definedName name="LMANDOR">#REF!</definedName>
    <definedName name="lmp25w">'[103]HB '!#REF!</definedName>
    <definedName name="Loader">'[81]Harga Dasar'!#REF!</definedName>
    <definedName name="LOBBY" localSheetId="2">#REF!</definedName>
    <definedName name="LOBBY">#REF!</definedName>
    <definedName name="LOBBY_23">"$#REF!.$C$171"</definedName>
    <definedName name="LOBY_A_37">"$#REF!.$#REF!$#REF!"</definedName>
    <definedName name="LOBY_B_37">"$#REF!.$#REF!$#REF!"</definedName>
    <definedName name="LOBY_BASE_37">"$#REF!.$#REF!$#REF!"</definedName>
    <definedName name="LOBY_C_37">"$#REF!.$#REF!$#REF!"</definedName>
    <definedName name="Lokasi">#REF!</definedName>
    <definedName name="loker">#REF!</definedName>
    <definedName name="lolo">'[110]D.2.2'!$B$1:$L$114,'[110]D.2.2'!$N$115:$U$186</definedName>
    <definedName name="LPEKERJA" localSheetId="2">#REF!</definedName>
    <definedName name="LPEKERJA">#REF!</definedName>
    <definedName name="Lt_Keramik_20x20" localSheetId="2">#REF!</definedName>
    <definedName name="Lt_Keramik_20x20">#REF!</definedName>
    <definedName name="Lt_Keramik_30x30" localSheetId="2">#REF!</definedName>
    <definedName name="Lt_Keramik_30x30">#REF!</definedName>
    <definedName name="ltkerja">[62]anal!$I$180</definedName>
    <definedName name="LTUKANG" localSheetId="2">#REF!</definedName>
    <definedName name="LTUKANG">#REF!</definedName>
    <definedName name="LUAR" localSheetId="2">#REF!</definedName>
    <definedName name="LUAR">#REF!</definedName>
    <definedName name="Luas_Bangunan" localSheetId="2">#REF!</definedName>
    <definedName name="Luas_Bangunan">#REF!</definedName>
    <definedName name="Luas_Bangunan_23">"$#REF!.$L$5"</definedName>
    <definedName name="M" localSheetId="2">[211]BAHAN!$F$175</definedName>
    <definedName name="m">#REF!</definedName>
    <definedName name="M.010">'[160]HSBU-2004'!$E$11</definedName>
    <definedName name="M.011" localSheetId="2">#REF!</definedName>
    <definedName name="M.011">#REF!</definedName>
    <definedName name="M.012" localSheetId="2">#REF!</definedName>
    <definedName name="M.012">#REF!</definedName>
    <definedName name="M.013" localSheetId="2">#REF!</definedName>
    <definedName name="M.013">#REF!</definedName>
    <definedName name="M.014">#REF!</definedName>
    <definedName name="M.020">#REF!</definedName>
    <definedName name="M.021">#REF!</definedName>
    <definedName name="M.022">#REF!</definedName>
    <definedName name="M.023">[220]Sheet1!$F$21</definedName>
    <definedName name="M.024">[215]HSBU!$F$23</definedName>
    <definedName name="M.025">[220]Sheet1!$F$23</definedName>
    <definedName name="M.026">[215]HSBU!$F$25</definedName>
    <definedName name="M.031">'[221]HSBU-2004'!$E$25</definedName>
    <definedName name="M.033" localSheetId="2">#REF!</definedName>
    <definedName name="M.033">#REF!</definedName>
    <definedName name="M.035" localSheetId="2">#REF!</definedName>
    <definedName name="M.035">#REF!</definedName>
    <definedName name="M.040">'[222]HSBU-2004'!$E$28</definedName>
    <definedName name="M.041">'[160]HSBU-2004'!$E$29</definedName>
    <definedName name="M.042" localSheetId="2">#REF!</definedName>
    <definedName name="M.042">#REF!</definedName>
    <definedName name="M.050">'[160]HSBU-2004'!$E$32</definedName>
    <definedName name="M.061">'[222]HSBU-2004'!$E$33</definedName>
    <definedName name="M.062" localSheetId="2">#REF!</definedName>
    <definedName name="M.062">#REF!</definedName>
    <definedName name="M.063" localSheetId="2">#REF!</definedName>
    <definedName name="M.063">#REF!</definedName>
    <definedName name="M.065">'[222]HSBU-2004'!$E$36</definedName>
    <definedName name="M.070" localSheetId="2">#REF!</definedName>
    <definedName name="M.070">#REF!</definedName>
    <definedName name="M.080">'[160]HSBU-2004'!$E$38</definedName>
    <definedName name="M.081">'[161]HSBU-2004'!$E$39</definedName>
    <definedName name="M.082" localSheetId="2">#REF!</definedName>
    <definedName name="M.082">#REF!</definedName>
    <definedName name="M.090" localSheetId="2">#REF!</definedName>
    <definedName name="M.090">#REF!</definedName>
    <definedName name="M.1" localSheetId="2">#REF!</definedName>
    <definedName name="M.1">#REF!</definedName>
    <definedName name="M.10">#REF!</definedName>
    <definedName name="M.11">#REF!</definedName>
    <definedName name="M.12">#REF!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[223]HSBU!$F$44</definedName>
    <definedName name="M.163" localSheetId="2">#REF!</definedName>
    <definedName name="M.163">#REF!</definedName>
    <definedName name="M.164" localSheetId="2">#REF!</definedName>
    <definedName name="M.164">#REF!</definedName>
    <definedName name="M.165" localSheetId="2">#REF!</definedName>
    <definedName name="M.165">#REF!</definedName>
    <definedName name="M.166">#REF!</definedName>
    <definedName name="M.167">#REF!</definedName>
    <definedName name="M.17">#REF!</definedName>
    <definedName name="M.170">'[160]HSBU-2004'!$E$49</definedName>
    <definedName name="M.18" localSheetId="2">#REF!</definedName>
    <definedName name="M.18">#REF!</definedName>
    <definedName name="M.180">'[221]HSBU-2004'!$E$50</definedName>
    <definedName name="M.181" localSheetId="2">#REF!</definedName>
    <definedName name="M.181">#REF!</definedName>
    <definedName name="M.182" localSheetId="2">#REF!</definedName>
    <definedName name="M.182">#REF!</definedName>
    <definedName name="M.183">'[160]HSBU-2004'!$E$53</definedName>
    <definedName name="M.184">'[160]HSBU-2004'!$E$54</definedName>
    <definedName name="M.185">'[160]HSBU-2004'!$E$55</definedName>
    <definedName name="M.186">[224]hsbu!$F$56</definedName>
    <definedName name="M.187">[224]hsbu!$F$57</definedName>
    <definedName name="M.19" localSheetId="2">#REF!</definedName>
    <definedName name="M.19">#REF!</definedName>
    <definedName name="M.2" localSheetId="2">#REF!</definedName>
    <definedName name="M.2">#REF!</definedName>
    <definedName name="M.20" localSheetId="2">#REF!</definedName>
    <definedName name="M.20">#REF!</definedName>
    <definedName name="M.21">#REF!</definedName>
    <definedName name="M.22">#REF!</definedName>
    <definedName name="M.23">#REF!</definedName>
    <definedName name="M.24">#REF!</definedName>
    <definedName name="M.25">#REF!</definedName>
    <definedName name="M.26">#REF!</definedName>
    <definedName name="M.3">#REF!</definedName>
    <definedName name="M.300">[225]HSBU!$F$62</definedName>
    <definedName name="M.301">[225]HSBU!$F$63</definedName>
    <definedName name="M.302" localSheetId="2">#REF!</definedName>
    <definedName name="M.302">#REF!</definedName>
    <definedName name="M.303" localSheetId="2">#REF!</definedName>
    <definedName name="M.303">#REF!</definedName>
    <definedName name="M.304">[225]HSBU!$F$66</definedName>
    <definedName name="m.305">[223]HSBU!$F$67</definedName>
    <definedName name="M.4" localSheetId="2">#REF!</definedName>
    <definedName name="M.4">#REF!</definedName>
    <definedName name="M.5" localSheetId="2">#REF!</definedName>
    <definedName name="M.5">#REF!</definedName>
    <definedName name="M.6" localSheetId="2">#REF!</definedName>
    <definedName name="M.6">#REF!</definedName>
    <definedName name="M.7">#REF!</definedName>
    <definedName name="M.8">#REF!</definedName>
    <definedName name="M.9">#REF!</definedName>
    <definedName name="m.cat">[72]harga!#REF!</definedName>
    <definedName name="M_01">[73]ANALISA!#REF!</definedName>
    <definedName name="M_013" localSheetId="2">#REF!</definedName>
    <definedName name="M_013">#REF!</definedName>
    <definedName name="M_02">[73]ANALISA!#REF!</definedName>
    <definedName name="M_020">[226]Bahan!$H$15</definedName>
    <definedName name="M_022">'[177]Harga Satuan Upah dan Bahan'!#REF!</definedName>
    <definedName name="M_023">'[177]Harga Satuan Upah dan Bahan'!#REF!</definedName>
    <definedName name="M_025">[226]Bahan!$H$16</definedName>
    <definedName name="M_040" localSheetId="2">#REF!</definedName>
    <definedName name="M_040">#REF!</definedName>
    <definedName name="M_041" localSheetId="2">[128]Bahan!#REF!</definedName>
    <definedName name="M_041">[128]Bahan!#REF!</definedName>
    <definedName name="M_042" localSheetId="2">#REF!</definedName>
    <definedName name="M_042">#REF!</definedName>
    <definedName name="M_061">[217]Bahan!$G$29</definedName>
    <definedName name="M_062" localSheetId="2">#REF!</definedName>
    <definedName name="M_062">#REF!</definedName>
    <definedName name="M_065" localSheetId="2">#REF!</definedName>
    <definedName name="M_065">#REF!</definedName>
    <definedName name="M_070">[217]Bahan!$G$31</definedName>
    <definedName name="M_080">[128]Bahan!$G$32</definedName>
    <definedName name="m_170">[143]HRG_NO_PRINT!$D$89</definedName>
    <definedName name="M_2">[145]bahan!$G$131</definedName>
    <definedName name="M_4">[146]bahan!$G$131</definedName>
    <definedName name="M_RIGHT1">#N/A</definedName>
    <definedName name="M_RIGHT2">#N/A</definedName>
    <definedName name="M_RIGHT3">#N/A</definedName>
    <definedName name="M_UP">[139]Elektrikal!#REF!</definedName>
    <definedName name="MA">#N/A</definedName>
    <definedName name="MAC_IMP">#N/A</definedName>
    <definedName name="MACRO">#N/A</definedName>
    <definedName name="madat">#REF!</definedName>
    <definedName name="MAJ">#N/A</definedName>
    <definedName name="MAKADAM">[64]ANALISA!#REF!</definedName>
    <definedName name="makam2" localSheetId="2" hidden="1">#REF!</definedName>
    <definedName name="makam2" hidden="1">#REF!</definedName>
    <definedName name="malat">[227]Bahan!#REF!</definedName>
    <definedName name="mamer40_60" localSheetId="2">#REF!</definedName>
    <definedName name="mamer40_60">#REF!</definedName>
    <definedName name="MAMPLAS" localSheetId="2">#REF!</definedName>
    <definedName name="MAMPLAS">#REF!</definedName>
    <definedName name="MAN" localSheetId="2">'[86] R A B'!#REF!</definedName>
    <definedName name="MAN">'[86] R A B'!#REF!</definedName>
    <definedName name="man_2">[99]harsat!$G$114</definedName>
    <definedName name="man_4">[100]harsat!$G$114</definedName>
    <definedName name="mand">'[228]Harga Bahan &amp; Upah'!$I$9</definedName>
    <definedName name="MANDOR" localSheetId="2">'[117]HARGA BAHAN'!$F$11</definedName>
    <definedName name="mandor">#REF!</definedName>
    <definedName name="mandor__penebangan_pohon_dia_5_0" localSheetId="2">#REF!</definedName>
    <definedName name="mandor__penebangan_pohon_dia_5_0">#REF!</definedName>
    <definedName name="mandor_2">[99]harsat!$G$114</definedName>
    <definedName name="mandor_4">[100]harsat!$G$114</definedName>
    <definedName name="mandor_AC" localSheetId="2">#REF!</definedName>
    <definedName name="mandor_AC">#REF!</definedName>
    <definedName name="mandor_ACL" localSheetId="2">#REF!</definedName>
    <definedName name="mandor_ACL">#REF!</definedName>
    <definedName name="mandor_agregat_A_pelebaran" localSheetId="2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2">'[229]Harga Satuan'!$F$10</definedName>
    <definedName name="mandorF10">[72]harga!#REF!</definedName>
    <definedName name="mark_up" localSheetId="2">#REF!</definedName>
    <definedName name="mark_up">#REF!</definedName>
    <definedName name="mark_up_23">"$#REF!.$#REF!$#REF!"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KUP_23">"$#REF!.$AE$52"</definedName>
    <definedName name="mas" localSheetId="2">{"Book1","4.09 FLORA DAN FAUNA.xls","4.22 PERLENGKAPAN SEKOLAH.xls"}</definedName>
    <definedName name="mas">{"Book1","4.09 FLORA DAN FAUNA.xls","4.22 PERLENGKAPAN SEKOLAH.xls"}</definedName>
    <definedName name="mas0" localSheetId="2">{"Book1","4.09 FLORA DAN FAUNA.xls","4.22 PERLENGKAPAN SEKOLAH.xls"}</definedName>
    <definedName name="mas0">{"Book1","4.09 FLORA DAN FAUNA.xls","4.22 PERLENGKAPAN SEKOLAH.xls"}</definedName>
    <definedName name="masd" localSheetId="2">{"Book1","4.09 FLORA DAN FAUNA.xls","4.22 PERLENGKAPAN SEKOLAH.xls"}</definedName>
    <definedName name="masd">{"Book1","4.09 FLORA DAN FAUNA.xls","4.22 PERLENGKAPAN SEKOLAH.xls"}</definedName>
    <definedName name="masf" localSheetId="2">{"Book1","4.09 FLORA DAN FAUNA.xls","4.22 PERLENGKAPAN SEKOLAH.xls"}</definedName>
    <definedName name="masf">{"Book1","4.09 FLORA DAN FAUNA.xls","4.22 PERLENGKAPAN SEKOLAH.xls"}</definedName>
    <definedName name="mast" localSheetId="2">{"Book1","4.09 FLORA DAN FAUNA.xls","4.22 PERLENGKAPAN SEKOLAH.xls"}</definedName>
    <definedName name="mast">{"Book1","4.09 FLORA DAN FAUNA.xls","4.22 PERLENGKAPAN SEKOLAH.xls"}</definedName>
    <definedName name="MasukanRange">#REF!</definedName>
    <definedName name="mat">#REF!</definedName>
    <definedName name="mat_2">#REF!</definedName>
    <definedName name="mat_23">"$#REF!.$J$16"</definedName>
    <definedName name="mat_6">#REF!</definedName>
    <definedName name="mat_7">#REF!</definedName>
    <definedName name="mat40pp">[57]SB!$I$23</definedName>
    <definedName name="mat40pu">[57]SB!$I$22</definedName>
    <definedName name="mat40tu">[58]SB!#REF!</definedName>
    <definedName name="MATERIAL" localSheetId="2">#REF!</definedName>
    <definedName name="MATERIAL">#REF!</definedName>
    <definedName name="Material_Lose_Factor" localSheetId="2">#REF!</definedName>
    <definedName name="Material_Lose_Factor">#REF!</definedName>
    <definedName name="Material_pilihan" localSheetId="2">#REF!</definedName>
    <definedName name="Material_pilihan">#REF!</definedName>
    <definedName name="material_timbunan_bahu_jalan">#REF!</definedName>
    <definedName name="material10">[57]SB!$I$7</definedName>
    <definedName name="material11">[57]SB!$I$8</definedName>
    <definedName name="may" localSheetId="2">{"Book1","4.09 FLORA DAN FAUNA.xls","4.22 PERLENGKAPAN SEKOLAH.xls"}</definedName>
    <definedName name="may">{"Book1","4.09 FLORA DAN FAUNA.xls","4.22 PERLENGKAPAN SEKOLAH.xls"}</definedName>
    <definedName name="mbak">#REF!</definedName>
    <definedName name="mbakk" localSheetId="2">{"Book1","4.09 FLORA DAN FAUNA.xls","4.22 PERLENGKAPAN SEKOLAH.xls"}</definedName>
    <definedName name="mbakk">{"Book1","4.09 FLORA DAN FAUNA.xls","4.22 PERLENGKAPAN SEKOLAH.xls"}</definedName>
    <definedName name="MBATUBATA">#REF!</definedName>
    <definedName name="MBATUKALI">#REF!</definedName>
    <definedName name="MBATUKORAL">#REF!</definedName>
    <definedName name="MBATUPEACH">#REF!</definedName>
    <definedName name="mbekbal">#REF!</definedName>
    <definedName name="mbekmult">#REF!</definedName>
    <definedName name="mbekpan">#REF!</definedName>
    <definedName name="MBESIBETON">#REF!</definedName>
    <definedName name="mbhn">[227]Bahan!#REF!</definedName>
    <definedName name="MBØ16" localSheetId="2">#REF!</definedName>
    <definedName name="MBØ16">#REF!</definedName>
    <definedName name="mbrav" localSheetId="2">#REF!</definedName>
    <definedName name="mbrav">#REF!</definedName>
    <definedName name="mbttemp" localSheetId="2">#REF!</definedName>
    <definedName name="mbttemp">#REF!</definedName>
    <definedName name="MBUBUNGANGENTENG">#REF!</definedName>
    <definedName name="mc">#REF!</definedName>
    <definedName name="mcatbes">#REF!</definedName>
    <definedName name="mcatdal">#REF!</definedName>
    <definedName name="mcatkay">#REF!</definedName>
    <definedName name="MCATKAYUI">#REF!</definedName>
    <definedName name="mcatluar">#REF!</definedName>
    <definedName name="mcatplaf">#REF!</definedName>
    <definedName name="MCATTEMBOK">#REF!</definedName>
    <definedName name="MCB">[230]BREAKER!#REF!</definedName>
    <definedName name="MCB_1">[230]BREAKER!#REF!</definedName>
    <definedName name="mcb_100a" localSheetId="2">#REF!</definedName>
    <definedName name="mcb_100a">#REF!</definedName>
    <definedName name="MCB_W" localSheetId="2">[230]BREAKER!#REF!</definedName>
    <definedName name="MCB_W">[230]BREAKER!#REF!</definedName>
    <definedName name="MCB101P16A">[189]BREAKER!$E$49</definedName>
    <definedName name="MCB103P16A">[230]BREAKER!$M$47</definedName>
    <definedName name="MCB103P20A">[230]BREAKER!$M$48</definedName>
    <definedName name="MCB103P25A">[28]BREAKER!$M$49</definedName>
    <definedName name="MCB103P40A">[231]BREAKER!$M$51</definedName>
    <definedName name="MCB1P10kA16A">[50]CB!$G$112</definedName>
    <definedName name="MCB1P10kA25A">[50]CB!$G$114</definedName>
    <definedName name="MCB1P4.5kA10A">[50]CB!$G$45</definedName>
    <definedName name="MCB1P4.5kA6A">[50]CB!$G$44</definedName>
    <definedName name="MCB1P6kA16A">[50]CB!$G$64</definedName>
    <definedName name="MCB451P10A">[230]BREAKER!$E$6</definedName>
    <definedName name="MCB451P16A">[230]BREAKER!$E$7</definedName>
    <definedName name="MCB451P20A">[28]BREAKER!$E$8</definedName>
    <definedName name="MCB451P4A">[28]BREAKER!$E$4</definedName>
    <definedName name="MCB451P6A">[230]BREAKER!$E$5</definedName>
    <definedName name="MCB61P10A">[28]BREAKER!$E$26</definedName>
    <definedName name="MCB61P16A">[189]BREAKER!$E$29</definedName>
    <definedName name="MCB61P20A">[189]BREAKER!$E$30</definedName>
    <definedName name="MCB61P6A">[45]BREAKER!$E$25</definedName>
    <definedName name="MCB63P10A">[45]BREAKER!$M$26</definedName>
    <definedName name="MCB63P16A">[189]BREAKER!$O$29</definedName>
    <definedName name="MCB63P20A">[28]BREAKER!$M$28</definedName>
    <definedName name="MCB83P10A">[28]BREAKER!$M$36</definedName>
    <definedName name="MCB83P16A">[28]BREAKER!$M$37</definedName>
    <definedName name="MCB83P20A">[45]BREAKER!$M$38</definedName>
    <definedName name="MCB83P25A">[28]BREAKER!$M$39</definedName>
    <definedName name="MCCB103P100A">[28]BREAKER!$M$72</definedName>
    <definedName name="MCCB103P15A">[230]BREAKER!$M$63</definedName>
    <definedName name="MCCB103P20A">[230]BREAKER!$M$64</definedName>
    <definedName name="MCCB103P25A">[230]BREAKER!$M$65</definedName>
    <definedName name="MCCB103P30A">[230]BREAKER!$M$66</definedName>
    <definedName name="MCCB103P40A">[45]BREAKER!$M$67</definedName>
    <definedName name="MCCB103P50A">[230]BREAKER!$M$68</definedName>
    <definedName name="MCCB103P60A">[28]BREAKER!$M$69</definedName>
    <definedName name="MCCB103P75A">[28]BREAKER!$M$70</definedName>
    <definedName name="MCCB183P100A">[45]BREAKER!$M$84</definedName>
    <definedName name="MCCB183P125A">[45]BREAKER!$M$85</definedName>
    <definedName name="MCCB183P160A">[189]BREAKER!$O$88</definedName>
    <definedName name="MCCB183P200A">[45]BREAKER!$M$87</definedName>
    <definedName name="MCCB183P20A">[189]BREAKER!$O$77</definedName>
    <definedName name="MCCB183P25A">[189]BREAKER!$O$78</definedName>
    <definedName name="MCCB183P30A">[230]BREAKER!$M$77</definedName>
    <definedName name="MCCB183P40A">[28]BREAKER!$M$78</definedName>
    <definedName name="MCCB183P50A">[189]BREAKER!$O$81</definedName>
    <definedName name="MCCB183P60A">[230]BREAKER!$M$80</definedName>
    <definedName name="MCCB183P75A">[189]BREAKER!$O$83</definedName>
    <definedName name="MCCB183P80A">[230]BREAKER!$M$82</definedName>
    <definedName name="MCCB253P125A">[189]BREAKER!$O$104</definedName>
    <definedName name="MCCB253P160A">[189]BREAKER!$O$105</definedName>
    <definedName name="MCCB253P250A">[230]BREAKER!$M$106</definedName>
    <definedName name="MCCB303P300A">[45]BREAKER!$M$118</definedName>
    <definedName name="MCCB3P10kA25A">[50]CB!$G$261</definedName>
    <definedName name="MCCB3P10kA30A">[50]CB!$G$262</definedName>
    <definedName name="MCCB3P10kA40A">[50]CB!$G$263</definedName>
    <definedName name="MCCB3P18kA80A">[50]CB!$G$277</definedName>
    <definedName name="MCCB753P15A">[28]BREAKER!$M$55</definedName>
    <definedName name="MCCB753P20A">[230]BREAKER!$M$56</definedName>
    <definedName name="MCCB753P25A">[28]BREAKER!$M$57</definedName>
    <definedName name="MCCB753P30A">[230]BREAKER!$M$58</definedName>
    <definedName name="MCCB753P40A">[189]BREAKER!$O$61</definedName>
    <definedName name="MCCB753P50A">[28]BREAKER!$M$60</definedName>
    <definedName name="mcian" localSheetId="2">#REF!</definedName>
    <definedName name="mcian">#REF!</definedName>
    <definedName name="md">[63]har.sat.B!$H$147</definedName>
    <definedName name="MDEMPUL" localSheetId="2">#REF!</definedName>
    <definedName name="MDEMPUL">#REF!</definedName>
    <definedName name="MDOR">'[86] R A B'!#REF!</definedName>
    <definedName name="mdr" localSheetId="2">#REF!</definedName>
    <definedName name="mdr">#REF!</definedName>
    <definedName name="me" localSheetId="2">#REF!</definedName>
    <definedName name="me">#REF!</definedName>
    <definedName name="ME_23">"$#REF!.$L$16"</definedName>
    <definedName name="Mebel">'[137]AHS. MB'!$L$22</definedName>
    <definedName name="mef" localSheetId="2">{"Book1","4.09 FLORA DAN FAUNA.xls","4.22 PERLENGKAPAN SEKOLAH.xls"}</definedName>
    <definedName name="mef">{"Book1","4.09 FLORA DAN FAUNA.xls","4.22 PERLENGKAPAN SEKOLAH.xls"}</definedName>
    <definedName name="mek" localSheetId="2">{"Book1","4.09 FLORA DAN FAUNA.xls","4.22 PERLENGKAPAN SEKOLAH.xls"}</definedName>
    <definedName name="mek">{"Book1","4.09 FLORA DAN FAUNA.xls","4.22 PERLENGKAPAN SEKOLAH.xls"}</definedName>
    <definedName name="meka" localSheetId="2">{"Book1","4.09 FLORA DAN FAUNA.xls","4.22 PERLENGKAPAN SEKOLAH.xls"}</definedName>
    <definedName name="meka">{"Book1","4.09 FLORA DAN FAUNA.xls","4.22 PERLENGKAPAN SEKOLAH.xls"}</definedName>
    <definedName name="Mekanik">[58]SB!#REF!</definedName>
    <definedName name="MEKANIKAL" localSheetId="2">#REF!</definedName>
    <definedName name="MEKANIKAL">#REF!</definedName>
    <definedName name="mekar" localSheetId="2">{"Book1","4.09 FLORA DAN FAUNA.xls","4.22 PERLENGKAPAN SEKOLAH.xls"}</definedName>
    <definedName name="mekar">{"Book1","4.09 FLORA DAN FAUNA.xls","4.22 PERLENGKAPAN SEKOLAH.xls"}</definedName>
    <definedName name="mekd" localSheetId="2">{"Book1","4.09 FLORA DAN FAUNA.xls","4.22 PERLENGKAPAN SEKOLAH.xls"}</definedName>
    <definedName name="mekd">{"Book1","4.09 FLORA DAN FAUNA.xls","4.22 PERLENGKAPAN SEKOLAH.xls"}</definedName>
    <definedName name="meke" localSheetId="2">{"Book1","4.09 FLORA DAN FAUNA.xls","4.22 PERLENGKAPAN SEKOLAH.xls"}</definedName>
    <definedName name="meke">{"Book1","4.09 FLORA DAN FAUNA.xls","4.22 PERLENGKAPAN SEKOLAH.xls"}</definedName>
    <definedName name="mekf" localSheetId="2">{"Book1","4.09 FLORA DAN FAUNA.xls","4.22 PERLENGKAPAN SEKOLAH.xls"}</definedName>
    <definedName name="mekf">{"Book1","4.09 FLORA DAN FAUNA.xls","4.22 PERLENGKAPAN SEKOLAH.xls"}</definedName>
    <definedName name="meki" localSheetId="2">{"Book1","4.09 FLORA DAN FAUNA.xls","4.22 PERLENGKAPAN SEKOLAH.xls"}</definedName>
    <definedName name="meki">{"Book1","4.09 FLORA DAN FAUNA.xls","4.22 PERLENGKAPAN SEKOLAH.xls"}</definedName>
    <definedName name="mekl" localSheetId="2">{"Book1","4.09 FLORA DAN FAUNA.xls","4.22 PERLENGKAPAN SEKOLAH.xls"}</definedName>
    <definedName name="mekl">{"Book1","4.09 FLORA DAN FAUNA.xls","4.22 PERLENGKAPAN SEKOLAH.xls"}</definedName>
    <definedName name="meko" localSheetId="2">{"Book1","4.09 FLORA DAN FAUNA.xls","4.22 PERLENGKAPAN SEKOLAH.xls"}</definedName>
    <definedName name="meko">{"Book1","4.09 FLORA DAN FAUNA.xls","4.22 PERLENGKAPAN SEKOLAH.xls"}</definedName>
    <definedName name="mekot" localSheetId="2">{"Book1","4.09 FLORA DAN FAUNA.xls","4.22 PERLENGKAPAN SEKOLAH.xls"}</definedName>
    <definedName name="mekot">{"Book1","4.09 FLORA DAN FAUNA.xls","4.22 PERLENGKAPAN SEKOLAH.xls"}</definedName>
    <definedName name="mekp" localSheetId="2">{"Book1","4.09 FLORA DAN FAUNA.xls","4.22 PERLENGKAPAN SEKOLAH.xls"}</definedName>
    <definedName name="mekp">{"Book1","4.09 FLORA DAN FAUNA.xls","4.22 PERLENGKAPAN SEKOLAH.xls"}</definedName>
    <definedName name="mekpli" localSheetId="2">{"Book1","4.09 FLORA DAN FAUNA.xls","4.22 PERLENGKAPAN SEKOLAH.xls"}</definedName>
    <definedName name="mekpli">{"Book1","4.09 FLORA DAN FAUNA.xls","4.22 PERLENGKAPAN SEKOLAH.xls"}</definedName>
    <definedName name="meku" localSheetId="2">{"Book1","4.09 FLORA DAN FAUNA.xls","4.22 PERLENGKAPAN SEKOLAH.xls"}</definedName>
    <definedName name="meku">{"Book1","4.09 FLORA DAN FAUNA.xls","4.22 PERLENGKAPAN SEKOLAH.xls"}</definedName>
    <definedName name="melamik">[62]anal!#REF!</definedName>
    <definedName name="Membersihkan_Lapangan_Dan_Perataan" localSheetId="2">#REF!</definedName>
    <definedName name="Membersihkan_Lapangan_Dan_Perataan">#REF!</definedName>
    <definedName name="Membuat_beton_bertulang_1_Pc___2_Ps___3_Kr." localSheetId="2">#REF!</definedName>
    <definedName name="Membuat_beton_bertulang_1_Pc___2_Ps___3_Kr.">#REF!</definedName>
    <definedName name="Membuat_beton_tumbuk_1_Pc___4_Ps___6_Kr" localSheetId="2">#REF!</definedName>
    <definedName name="Membuat_beton_tumbuk_1_Pc___4_Ps___6_Kr">#REF!</definedName>
    <definedName name="MEMOIRE">#N/A</definedName>
    <definedName name="Mengecat_Kilap">#REF!</definedName>
    <definedName name="Mengecat_Tembok">#REF!</definedName>
    <definedName name="Meni">[58]SB!#REF!</definedName>
    <definedName name="meni_kayu" localSheetId="2">#REF!</definedName>
    <definedName name="meni_kayu">#REF!</definedName>
    <definedName name="menib">'[52]Up &amp; bhn'!#REF!</definedName>
    <definedName name="menie" localSheetId="2">#REF!</definedName>
    <definedName name="menie">#REF!</definedName>
    <definedName name="menik">'[52]Up &amp; bhn'!#REF!</definedName>
    <definedName name="MENU">#N/A</definedName>
    <definedName name="MENUBOQ">#REF!</definedName>
    <definedName name="meq" localSheetId="2">{"Book1","4.09 FLORA DAN FAUNA.xls","4.22 PERLENGKAPAN SEKOLAH.xls"}</definedName>
    <definedName name="meq">{"Book1","4.09 FLORA DAN FAUNA.xls","4.22 PERLENGKAPAN SEKOLAH.xls"}</definedName>
    <definedName name="mer" localSheetId="2">{"Book1","4.09 FLORA DAN FAUNA.xls","4.22 PERLENGKAPAN SEKOLAH.xls"}</definedName>
    <definedName name="mer">{"Book1","4.09 FLORA DAN FAUNA.xls","4.22 PERLENGKAPAN SEKOLAH.xls"}</definedName>
    <definedName name="merah" localSheetId="2">{"Book1","4.09 FLORA DAN FAUNA.xls","4.22 PERLENGKAPAN SEKOLAH.xls"}</definedName>
    <definedName name="merah">{"Book1","4.09 FLORA DAN FAUNA.xls","4.22 PERLENGKAPAN SEKOLAH.xls"}</definedName>
    <definedName name="Meranti">#REF!</definedName>
    <definedName name="merantireng">#REF!</definedName>
    <definedName name="mes" localSheetId="2">{"Book1","4.09 FLORA DAN FAUNA.xls","4.22 PERLENGKAPAN SEKOLAH.xls"}</definedName>
    <definedName name="mes">{"Book1","4.09 FLORA DAN FAUNA.xls","4.22 PERLENGKAPAN SEKOLAH.xls"}</definedName>
    <definedName name="MESINL">[64]HSD!#REF!</definedName>
    <definedName name="MESS" localSheetId="2">#REF!</definedName>
    <definedName name="MESS">#REF!</definedName>
    <definedName name="MESSA_SS">#N/A</definedName>
    <definedName name="MESSAGE">#N/A</definedName>
    <definedName name="MESSAGE2">#N/A</definedName>
    <definedName name="met" localSheetId="2">{"Book1","4.09 FLORA DAN FAUNA.xls","4.22 PERLENGKAPAN SEKOLAH.xls"}</definedName>
    <definedName name="met">{"Book1","4.09 FLORA DAN FAUNA.xls","4.22 PERLENGKAPAN SEKOLAH.xls"}</definedName>
    <definedName name="metal">'[52]Up &amp; bhn'!#REF!</definedName>
    <definedName name="metal_furringC25x20x1" localSheetId="2">#REF!</definedName>
    <definedName name="metal_furringC25x20x1">#REF!</definedName>
    <definedName name="metal_furringC35x15x.5" localSheetId="2">#REF!</definedName>
    <definedName name="metal_furringC35x15x.5">#REF!</definedName>
    <definedName name="metal_statC" localSheetId="2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'[52]Up &amp; bhn'!#REF!</definedName>
    <definedName name="methode">'[190]Harga Bahan &amp; Upah'!$D$305</definedName>
    <definedName name="methode2">'[232]Harga Bahan &amp; Upah'!$D$38</definedName>
    <definedName name="metod" hidden="1">[233]M.Pekerjaan!#REF!</definedName>
    <definedName name="metodde1">[234]HSPK!$G$829</definedName>
    <definedName name="METODE" localSheetId="2">#REF!</definedName>
    <definedName name="METODE">#REF!</definedName>
    <definedName name="meu" localSheetId="2">{"Book1","4.09 FLORA DAN FAUNA.xls","4.22 PERLENGKAPAN SEKOLAH.xls"}</definedName>
    <definedName name="meu">{"Book1","4.09 FLORA DAN FAUNA.xls","4.22 PERLENGKAPAN SEKOLAH.xls"}</definedName>
    <definedName name="mev" localSheetId="2">{"Book1","4.09 FLORA DAN FAUNA.xls","4.22 PERLENGKAPAN SEKOLAH.xls"}</definedName>
    <definedName name="mev">{"Book1","4.09 FLORA DAN FAUNA.xls","4.22 PERLENGKAPAN SEKOLAH.xls"}</definedName>
    <definedName name="mew" localSheetId="2">{"Book1","4.09 FLORA DAN FAUNA.xls","4.22 PERLENGKAPAN SEKOLAH.xls"}</definedName>
    <definedName name="mew">{"Book1","4.09 FLORA DAN FAUNA.xls","4.22 PERLENGKAPAN SEKOLAH.xls"}</definedName>
    <definedName name="mey" localSheetId="2">{"Book1","4.09 FLORA DAN FAUNA.xls","4.22 PERLENGKAPAN SEKOLAH.xls"}</definedName>
    <definedName name="mey">{"Book1","4.09 FLORA DAN FAUNA.xls","4.22 PERLENGKAPAN SEKOLAH.xls"}</definedName>
    <definedName name="meyi" localSheetId="2">{"Book1","4.09 FLORA DAN FAUNA.xls","4.22 PERLENGKAPAN SEKOLAH.xls"}</definedName>
    <definedName name="meyi">{"Book1","4.09 FLORA DAN FAUNA.xls","4.22 PERLENGKAPAN SEKOLAH.xls"}</definedName>
    <definedName name="mg">#REF!</definedName>
    <definedName name="mg.3r">'[77]Sat~Bahu'!$C$96</definedName>
    <definedName name="mgb">'[77]Sat~Bahu'!$C$98</definedName>
    <definedName name="MGENTENGMETAL" localSheetId="2">#REF!</definedName>
    <definedName name="MGENTENGMETAL">#REF!</definedName>
    <definedName name="mgrk">'[77]Sat~Bahu'!$C$99</definedName>
    <definedName name="mgt">'[77]Sat~Bahu'!$C$97</definedName>
    <definedName name="MING1">'[235]LAP. MINGG'!$F$10</definedName>
    <definedName name="MING2">'[235]LAP. MINGG'!$F$67</definedName>
    <definedName name="MING3">'[235]LAP. MINGG'!$F$124</definedName>
    <definedName name="MING4">'[235]LAP. MINGG'!$F$181</definedName>
    <definedName name="MING5">'[235]LAP. MINGG'!$F$238</definedName>
    <definedName name="MING6">'[235]LAP. MINGG'!$F$295</definedName>
    <definedName name="MING7">'[235]LAP. MINGG'!$F$353</definedName>
    <definedName name="Minggu_tanggal" localSheetId="2">#REF!</definedName>
    <definedName name="Minggu_tanggal">#REF!</definedName>
    <definedName name="MINOR" localSheetId="2">#REF!</definedName>
    <definedName name="MINOR">'[47]Kuantitas &amp; Harga'!#REF!</definedName>
    <definedName name="minyak" localSheetId="2">'[81]Harga Dasar'!#REF!</definedName>
    <definedName name="minyak">'[81]Harga Dasar'!#REF!</definedName>
    <definedName name="minyak_aspal" localSheetId="2">[49]HARSAT!#REF!</definedName>
    <definedName name="minyak_aspal">[49]HARSAT!#REF!</definedName>
    <definedName name="MinyakAspal" localSheetId="2">[58]SB!#REF!</definedName>
    <definedName name="MinyakAspal">[58]SB!#REF!</definedName>
    <definedName name="MinyakBakar" localSheetId="2">[58]SB!#REF!</definedName>
    <definedName name="MinyakBakar">[58]SB!#REF!</definedName>
    <definedName name="minyakbegesting">[65]har.sat.S!$I$107</definedName>
    <definedName name="minyakbegisting" localSheetId="2">#REF!</definedName>
    <definedName name="minyakbegisting">#REF!</definedName>
    <definedName name="minyakcat" localSheetId="2">#REF!</definedName>
    <definedName name="minyakcat">#REF!</definedName>
    <definedName name="Minyakdiesel" localSheetId="2">[58]SB!#REF!</definedName>
    <definedName name="Minyakdiesel">[58]SB!#REF!</definedName>
    <definedName name="MinyakPelumas" localSheetId="2">[58]SB!#REF!</definedName>
    <definedName name="MinyakPelumas">[58]SB!#REF!</definedName>
    <definedName name="MinyakTanah">'[81]Harga Dasar'!#REF!</definedName>
    <definedName name="MISC_37">"$#REF!.$EM$38:$FK$85"</definedName>
    <definedName name="mixer">'[103]HB '!#REF!</definedName>
    <definedName name="mj">[134]NP!#REF!</definedName>
    <definedName name="MKACA5MM" localSheetId="2">#REF!</definedName>
    <definedName name="MKACA5MM">#REF!</definedName>
    <definedName name="MKAWATIKAT" localSheetId="2">#REF!</definedName>
    <definedName name="MKAWATIKAT">#REF!</definedName>
    <definedName name="MKAYUKELASII" localSheetId="2">#REF!</definedName>
    <definedName name="MKAYUKELASII">#REF!</definedName>
    <definedName name="MKAYUKELASIII">#REF!</definedName>
    <definedName name="MKAYUKELASIV">#REF!</definedName>
    <definedName name="mker20">#REF!</definedName>
    <definedName name="mker30">#REF!</definedName>
    <definedName name="MKERAMIK2020">#REF!</definedName>
    <definedName name="MKERAMIK3030">#REF!</definedName>
    <definedName name="mkol15">#REF!</definedName>
    <definedName name="ML">'[77]Sat~Bahu'!$C$6</definedName>
    <definedName name="mlaker" localSheetId="2">#REF!</definedName>
    <definedName name="mlaker">#REF!</definedName>
    <definedName name="mlamir" localSheetId="2">#REF!</definedName>
    <definedName name="mlamir">#REF!</definedName>
    <definedName name="mlitur" localSheetId="2">#REF!</definedName>
    <definedName name="mlitur">#REF!</definedName>
    <definedName name="mm_23">"$#REF!.$J$96"</definedName>
    <definedName name="MMINYAKCAT">#REF!</definedName>
    <definedName name="MMM17A">'[56]Basic Price'!#REF!</definedName>
    <definedName name="MMM35A">'[56]Basic Price'!#REF!</definedName>
    <definedName name="MMMM" localSheetId="2">#REF!</definedName>
    <definedName name="MMMM">#REF!</definedName>
    <definedName name="mn">'[236] ANL. bw'!#REF!</definedName>
    <definedName name="MNDR">'[237]upah bahan'!$E$16</definedName>
    <definedName name="MnsGilasRodaKaret8.15">[58]SB!#REF!</definedName>
    <definedName name="MnsPenyampurAspal30">[58]SB!#REF!</definedName>
    <definedName name="mnyak_tanah" localSheetId="2">#REF!</definedName>
    <definedName name="mnyak_tanah">#REF!</definedName>
    <definedName name="MNYC">'[86] R A B'!#REF!</definedName>
    <definedName name="MO.166">'[238]hrg sat.bahan'!$F$54</definedName>
    <definedName name="MO.170">'[238]hrg sat.bahan'!#REF!</definedName>
    <definedName name="MO.180">'[238]hrg sat.bahan'!#REF!</definedName>
    <definedName name="MO.181.a">'[238]hrg sat.bahan'!#REF!</definedName>
    <definedName name="MO.181.b">'[238]hrg sat.bahan'!#REF!</definedName>
    <definedName name="MO.181.c">'[238]hrg sat.bahan'!#REF!</definedName>
    <definedName name="MO.181.d">'[238]hrg sat.bahan'!#REF!</definedName>
    <definedName name="MO.40">'[238]hrg sat.bahan'!$F$30</definedName>
    <definedName name="MO.42">'[238]hrg sat.bahan'!$F$33</definedName>
    <definedName name="MO.80">'[238]hrg sat.bahan'!$F$41</definedName>
    <definedName name="MO.90">'[238]hrg sat.bahan'!$F$44</definedName>
    <definedName name="mob">[52]Str!#REF!</definedName>
    <definedName name="mobilisasi" localSheetId="2">#REF!</definedName>
    <definedName name="MOBILISASI">'[47]Kuantitas &amp; Harga'!#REF!</definedName>
    <definedName name="MODAL" localSheetId="2">#REF!</definedName>
    <definedName name="MODAL">#REF!</definedName>
    <definedName name="ModalCttRange" localSheetId="2">#REF!</definedName>
    <definedName name="ModalCttRange">#REF!</definedName>
    <definedName name="ModalRange">#REF!</definedName>
    <definedName name="ModalTimRange">#REF!</definedName>
    <definedName name="ModalUraianRange">#REF!</definedName>
    <definedName name="Molen">[239]HSBU!$H$65</definedName>
    <definedName name="Molen125">[58]SB!#REF!</definedName>
    <definedName name="Molen250">[58]SB!#REF!</definedName>
    <definedName name="Molen500">[58]SB!#REF!</definedName>
    <definedName name="monika" localSheetId="2">#REF!</definedName>
    <definedName name="monika">#REF!</definedName>
    <definedName name="Motor_Grader">'[131]Ana-ALAT'!#REF!</definedName>
    <definedName name="motor_grader__penyiapan_badan_jalan" localSheetId="2">#REF!</definedName>
    <definedName name="motor_grader__penyiapan_badan_jalan">#REF!</definedName>
    <definedName name="motor_grader__URUGAN_TANAH_PILIHAN" localSheetId="2">#REF!</definedName>
    <definedName name="motor_grader__URUGAN_TANAH_PILIHAN">#REF!</definedName>
    <definedName name="motor_grader_agregat_A_pelebaran" localSheetId="2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P">#N/A</definedName>
    <definedName name="mp.182">'[77]Sat~Bahu'!$C$104</definedName>
    <definedName name="MP_7121" localSheetId="2">[240]D7!#REF!</definedName>
    <definedName name="MP_7121">[241]D7!#REF!</definedName>
    <definedName name="MP_717" localSheetId="2">[240]D7!#REF!</definedName>
    <definedName name="MP_717">[241]D7!#REF!</definedName>
    <definedName name="MPAKU" localSheetId="2">#REF!</definedName>
    <definedName name="MPAKU">#REF!</definedName>
    <definedName name="MPAKUGENTENG" localSheetId="2">#REF!</definedName>
    <definedName name="MPAKUGENTENG">#REF!</definedName>
    <definedName name="mpasbk5" localSheetId="2">#REF!</definedName>
    <definedName name="mpasbk5">#REF!</definedName>
    <definedName name="mpasbm3">#REF!</definedName>
    <definedName name="mpasbm5">#REF!</definedName>
    <definedName name="MPASIRPASANG">#REF!</definedName>
    <definedName name="MPASIRURUG">#REF!</definedName>
    <definedName name="MPLEK">'[86] R A B'!#REF!</definedName>
    <definedName name="mplest3" localSheetId="2">#REF!</definedName>
    <definedName name="mplest3">#REF!</definedName>
    <definedName name="mplest5" localSheetId="2">#REF!</definedName>
    <definedName name="mplest5">#REF!</definedName>
    <definedName name="MR.010" localSheetId="2">#REF!</definedName>
    <definedName name="MR.010">#REF!</definedName>
    <definedName name="MR.011">#REF!</definedName>
    <definedName name="MR.012">'[222]HSBU-2004'!$E$14</definedName>
    <definedName name="MR.042">'[160]HSBU-2004'!$E$30</definedName>
    <definedName name="MR.12">'[238]hrg sat.bahan'!$F$14</definedName>
    <definedName name="mrabat" localSheetId="2">#REF!</definedName>
    <definedName name="mrabat">#REF!</definedName>
    <definedName name="mreserv" localSheetId="2">#REF!</definedName>
    <definedName name="mreserv">#REF!</definedName>
    <definedName name="MSEMENPC" localSheetId="2">#REF!</definedName>
    <definedName name="MSEMENPC">#REF!</definedName>
    <definedName name="MSENGBJLS30">#REF!</definedName>
    <definedName name="mseptick">#REF!</definedName>
    <definedName name="MsnGilas3Roda6.8">[58]SB!#REF!</definedName>
    <definedName name="MsnGilas3Roda8.10">[101]SB!$H$113</definedName>
    <definedName name="MsnGilasGetar">[58]SB!#REF!</definedName>
    <definedName name="MsnGilasRodakaret8.15">[58]SB!#REF!</definedName>
    <definedName name="MsnGilasTendem6.10">[58]SB!#REF!</definedName>
    <definedName name="Msnpencampuraspal30">[58]SB!#REF!</definedName>
    <definedName name="MST" localSheetId="2">#REF!</definedName>
    <definedName name="MST">#REF!</definedName>
    <definedName name="mstamp" localSheetId="2">#REF!</definedName>
    <definedName name="mstamp">#REF!</definedName>
    <definedName name="mt">'[77]Sat~Bahu'!$C$53</definedName>
    <definedName name="MTANAHURUG" localSheetId="2">#REF!</definedName>
    <definedName name="MTANAHURUG">#REF!</definedName>
    <definedName name="MTRIPLEKS4MM" localSheetId="2">#REF!</definedName>
    <definedName name="MTRIPLEKS4MM">#REF!</definedName>
    <definedName name="mtx.danapaint" localSheetId="2">[72]harga!#REF!</definedName>
    <definedName name="mtx.danapaint">[72]harga!#REF!</definedName>
    <definedName name="mu" localSheetId="2">'[52]Up &amp; bhn'!#REF!</definedName>
    <definedName name="mu">'[52]Up &amp; bhn'!#REF!</definedName>
    <definedName name="muk" localSheetId="2">{"Book1","4.09 FLORA DAN FAUNA.xls","4.22 PERLENGKAPAN SEKOLAH.xls"}</definedName>
    <definedName name="muk">{"Book1","4.09 FLORA DAN FAUNA.xls","4.22 PERLENGKAPAN SEKOLAH.xls"}</definedName>
    <definedName name="mulaipek">[22]RINCIAN!$H$12</definedName>
    <definedName name="multiplek12">'[5]HB '!$F$23</definedName>
    <definedName name="multiplek9" localSheetId="2">#REF!</definedName>
    <definedName name="multiplek9">#REF!</definedName>
    <definedName name="multipleks" localSheetId="2">#REF!</definedName>
    <definedName name="multipleks">#REF!</definedName>
    <definedName name="mupah" localSheetId="2">[227]Bahan!#REF!</definedName>
    <definedName name="mupah">[227]Bahan!#REF!</definedName>
    <definedName name="murbaut12" localSheetId="2">#REF!</definedName>
    <definedName name="murbaut12">#REF!</definedName>
    <definedName name="murbaut16" localSheetId="2">#REF!</definedName>
    <definedName name="murbaut16">#REF!</definedName>
    <definedName name="murbaut19" localSheetId="2">#REF!</definedName>
    <definedName name="murbaut19">#REF!</definedName>
    <definedName name="murbaut22">#REF!</definedName>
    <definedName name="murbautklem">#REF!</definedName>
    <definedName name="murug">#REF!</definedName>
    <definedName name="MUS">#REF!</definedName>
    <definedName name="mwater">#REF!</definedName>
    <definedName name="mwf">#REF!</definedName>
    <definedName name="n">#REF!</definedName>
    <definedName name="N.1">#REF!</definedName>
    <definedName name="N.10">#REF!</definedName>
    <definedName name="N.11">#REF!</definedName>
    <definedName name="N.12">#REF!</definedName>
    <definedName name="N.13">#REF!</definedName>
    <definedName name="N.14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_23">"'file:///F:/SIMAS/EST.2006/AUDITORIUM GBI-SENTUL/Tender GBI/GRAND TOTAL.XLS'#$'Daf_ No_ _ 4_2'.$#REF!$#REF!"</definedName>
    <definedName name="N_LIGNE">#N/A</definedName>
    <definedName name="N_LIGNE_M">#N/A</definedName>
    <definedName name="N_SS">#N/A</definedName>
    <definedName name="naco">#REF!</definedName>
    <definedName name="nako">'[104]HB '!$F$119</definedName>
    <definedName name="NAMA">[154]FAK!$B$14</definedName>
    <definedName name="NAMAE.001" localSheetId="2">#REF!</definedName>
    <definedName name="NAMAE.001">#REF!</definedName>
    <definedName name="NAMAE.003" localSheetId="2">#REF!</definedName>
    <definedName name="NAMAE.003">#REF!</definedName>
    <definedName name="NAMAE.010" localSheetId="2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#REF!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#REF!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e">#REF!</definedName>
    <definedName name="NB_L">#N/A</definedName>
    <definedName name="NB_SS">#N/A</definedName>
    <definedName name="ND">#REF!</definedName>
    <definedName name="new">#REF!</definedName>
    <definedName name="newb">#N/A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j">#REF!</definedName>
    <definedName name="NK" localSheetId="2">#REF!</definedName>
    <definedName name="NK">'[242]Daftar Harga'!$D$12</definedName>
    <definedName name="nkontrak">[31]MUKAMC!$L$6</definedName>
    <definedName name="NLI">#N/A</definedName>
    <definedName name="nm">#REF!</definedName>
    <definedName name="nnkonsul">[31]MUKAMC!$E$10</definedName>
    <definedName name="nnkontraktor">[31]MUKAMC!$E$11</definedName>
    <definedName name="no" localSheetId="2">{"Book1","4.09 FLORA DAN FAUNA.xls","4.22 PERLENGKAPAN SEKOLAH.xls"}</definedName>
    <definedName name="no">{"Book1","4.09 FLORA DAN FAUNA.xls","4.22 PERLENGKAPAN SEKOLAH.xls"}</definedName>
    <definedName name="NOIFS_37">"$#REF!.$B$37"</definedName>
    <definedName name="NOIP_37">"$#REF!.$B$22"</definedName>
    <definedName name="NOIT_37">"$#REF!.$B$5"</definedName>
    <definedName name="Nok_Genteng_U">#REF!</definedName>
    <definedName name="Nok_Gntng_Tnh">#REF!</definedName>
    <definedName name="noker">'[52]Up &amp; bhn'!#REF!</definedName>
    <definedName name="nokon">[31]MUKAMC!$L$7</definedName>
    <definedName name="nokontrak">[22]RINCIAN!$H$7</definedName>
    <definedName name="nokstel" localSheetId="2">#REF!</definedName>
    <definedName name="nokstel">#REF!</definedName>
    <definedName name="NOM_AFF">#N/A</definedName>
    <definedName name="NOM_POSTE">#N/A</definedName>
    <definedName name="NOMFICH">#N/A</definedName>
    <definedName name="NOMFS_37">"$#REF!.$C$37"</definedName>
    <definedName name="NOMP_37">"$#REF!.$C$22"</definedName>
    <definedName name="NOMT_37">"$#REF!.$C$5"</definedName>
    <definedName name="nopy105">#REF!</definedName>
    <definedName name="nopy10b105">#REF!</definedName>
    <definedName name="nopy2025">#REF!</definedName>
    <definedName name="NOPY85">#REF!</definedName>
    <definedName name="noser">[31]MUKAMC!$L$10</definedName>
    <definedName name="NOTA" localSheetId="2">#REF!</definedName>
    <definedName name="NOTA">#REF!</definedName>
    <definedName name="npaket">[31]MUKAMC!$E$6</definedName>
    <definedName name="NUM_AFF">#N/A</definedName>
    <definedName name="NUMPLAN">#N/A</definedName>
    <definedName name="Nusagolfres">#N/A</definedName>
    <definedName name="NYA1C_37">"$#REF!.$BY$77:$CB$95"</definedName>
    <definedName name="nya1x1.5">[189]TOEVOER!$L$4</definedName>
    <definedName name="NYA1x1.5mm">[50]KBL!$X$7</definedName>
    <definedName name="nya1x10">[189]TOEVOER!$L$8</definedName>
    <definedName name="nya1x16">[28]TOEVOER!$K$9</definedName>
    <definedName name="NYA1x16mm">[50]KBL!$X$12</definedName>
    <definedName name="nya1x2.5">[45]TOEVOER!$K$5</definedName>
    <definedName name="nya1x35">[45]TOEVOER!$K$11</definedName>
    <definedName name="nya1x4">[28]TOEVOER!$K$6</definedName>
    <definedName name="NYA1x4mm">[50]KBL!$X$9</definedName>
    <definedName name="NYA1x50mm">[50]KBL!$X$15</definedName>
    <definedName name="nya1x6">[28]TOEVOER!$K$7</definedName>
    <definedName name="nya1x70">[28]TOEVOER!$K$13</definedName>
    <definedName name="nya2x1.5" localSheetId="2">#REF!</definedName>
    <definedName name="nya2x1.5">#REF!</definedName>
    <definedName name="NYFG4x4" localSheetId="2">#REF!</definedName>
    <definedName name="NYFG4x4">#REF!</definedName>
    <definedName name="NYFGbY3x16mm">[50]KBL!$X$49</definedName>
    <definedName name="nyfgby3x4">[189]TOEVOER!$P$43</definedName>
    <definedName name="nyfgby3x6lt_23">"$#REF!.$#REF!$#REF!"</definedName>
    <definedName name="nyfgby4x10">[189]TOEVOER!$P$64</definedName>
    <definedName name="nyfgby4x120">[45]TOEVOER!$O$71</definedName>
    <definedName name="nyfgby4x16">[189]TOEVOER!$P$65</definedName>
    <definedName name="nyfgby4x25">[28]TOEVOER!$O$66</definedName>
    <definedName name="nyfgby4x35">[28]TOEVOER!$O$67</definedName>
    <definedName name="nyfgby4x4">[45]TOEVOER!$O$62</definedName>
    <definedName name="nyfgby4x50">[28]TOEVOER!$O$68</definedName>
    <definedName name="nyfgby4x6lt_23">"$#REF!.$#REF!$#REF!"</definedName>
    <definedName name="nyfgby4x95_23">"$#REF!.$#REF!$#REF!"</definedName>
    <definedName name="nyfgby5x6lt_23">"$#REF!.$#REF!$#REF!"</definedName>
    <definedName name="NYM2C_37">"$#REF!.$BY$97:$CB$104"</definedName>
    <definedName name="nym2x2.5">[189]TOEVOER!$N$27</definedName>
    <definedName name="nym32.5con_37">"$#REF!.$#REF!$#REF!"</definedName>
    <definedName name="nym34con_37">"$#REF!.$#REF!$#REF!"</definedName>
    <definedName name="nym3x2.5">[189]TOEVOER!$N$42</definedName>
    <definedName name="nym3x2.5flt_23">"$#REF!.$#REF!$#REF!"</definedName>
    <definedName name="nymhy2x1.5">[189]TOEVOER!$Q$26</definedName>
    <definedName name="nymhy2x2.5">[189]TOEVOER!$Q$27</definedName>
    <definedName name="nymhy51.5con_37">"$#REF!.$B$1:$B$65536"</definedName>
    <definedName name="nyy11x1x500_23">"$#REF!.$#REF!$#REF!"</definedName>
    <definedName name="nyy14x1x500_23">"$#REF!.$#REF!$#REF!"</definedName>
    <definedName name="nyy16x1x500_23">"$#REF!.$#REF!$#REF!"</definedName>
    <definedName name="nyy18x1x500_23">"$#REF!.$#REF!$#REF!"</definedName>
    <definedName name="nyy1x35">[189]TOEVOER!$O$11</definedName>
    <definedName name="nyy1x70">[28]TOEVOER!$N$13</definedName>
    <definedName name="NYY1x70mm">[50]KBL!$U$16</definedName>
    <definedName name="nyy21x1x500_23">"$#REF!.$#REF!$#REF!"</definedName>
    <definedName name="nyy25x1x500_23">"$#REF!.$#REF!$#REF!"</definedName>
    <definedName name="nyy2x4x16_23">"$#REF!.$#REF!$#REF!"</definedName>
    <definedName name="nyy34con_37">"$#REF!.$L$329"</definedName>
    <definedName name="nyy3x2.5">[189]TOEVOER!$O$42</definedName>
    <definedName name="NYY3x4mm">[50]KBL!$U$46</definedName>
    <definedName name="nyy3x6_23">"$#REF!.$#REF!$#REF!"</definedName>
    <definedName name="nyy410nya10_37">"$#REF!.$L$131"</definedName>
    <definedName name="nyy4120nya70_37">"$#REF!.$L$620"</definedName>
    <definedName name="nyy41240nya120_37">"$#REF!.$#REF!$#REF!"</definedName>
    <definedName name="nyy416nya16_37">"$#REF!.$#REF!$#REF!"</definedName>
    <definedName name="nyy42.5nya2.5_37">"$#REF!.$#REF!$#REF!"</definedName>
    <definedName name="nyy435nya35_37">"$#REF!.$#REF!$#REF!"</definedName>
    <definedName name="nyy44_37">"$#REF!.$L$846"</definedName>
    <definedName name="nyy44nya4_37">"$#REF!.$#REF!$#REF!"</definedName>
    <definedName name="nyy46_37">"$#REF!.$L$1357"</definedName>
    <definedName name="nyy46nya6_37">"$#REF!.$#REF!$#REF!"</definedName>
    <definedName name="nyy4x10">[189]TOEVOER!$O$64</definedName>
    <definedName name="nyy4x10_23">"$#REF!.$#REF!$#REF!"</definedName>
    <definedName name="nyy4x120_23">"$#REF!.$#REF!$#REF!"</definedName>
    <definedName name="nyy4x16">[28]TOEVOER!$N$65</definedName>
    <definedName name="nyy4x16_23">"$#REF!.$#REF!$#REF!"</definedName>
    <definedName name="nyy4x185_23">"$#REF!.$#REF!$#REF!"</definedName>
    <definedName name="nyy4x1x300_23">"$#REF!.$#REF!$#REF!"</definedName>
    <definedName name="nyy4x1x400_23">"$#REF!.$#REF!$#REF!"</definedName>
    <definedName name="nyy4x1x500_23">"$#REF!.$#REF!$#REF!"</definedName>
    <definedName name="nyy4x2.5">[45]TOEVOER!$N$61</definedName>
    <definedName name="nyy4x25_23">"$#REF!.$#REF!$#REF!"</definedName>
    <definedName name="nyy4x4">[45]TOEVOER!$N$62</definedName>
    <definedName name="NYY4x4mm">[50]KBL!$U$65</definedName>
    <definedName name="nyy4x50">[189]TOEVOER!$O$68</definedName>
    <definedName name="nyy4x50_23">"$#REF!.$#REF!$#REF!"</definedName>
    <definedName name="nyy4x6">[45]TOEVOER!$N$63</definedName>
    <definedName name="nyy4x70_23">"$#REF!.$#REF!$#REF!"</definedName>
    <definedName name="nyy4x95">[45]TOEVOER!$N$70</definedName>
    <definedName name="nyy4x95_23">"$#REF!.$#REF!$#REF!"</definedName>
    <definedName name="nyy5x4_23">"$#REF!.$#REF!$#REF!"</definedName>
    <definedName name="nyy5x6_23">"$#REF!.$#REF!$#REF!"</definedName>
    <definedName name="nyy7x1x300_23">"$#REF!.$#REF!$#REF!"</definedName>
    <definedName name="nyy7x1x500_23">"$#REF!.$#REF!$#REF!"</definedName>
    <definedName name="o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8">#REF!</definedName>
    <definedName name="oa">#REF!</definedName>
    <definedName name="Oh">[6]Analisa!#REF!</definedName>
    <definedName name="ok" localSheetId="2" hidden="1">#REF!</definedName>
    <definedName name="ok" hidden="1">#REF!</definedName>
    <definedName name="oke" localSheetId="2">[119]Reservoir!#REF!</definedName>
    <definedName name="oke">[119]Reservoir!#REF!</definedName>
    <definedName name="OKT">'[77]Sat~Bahu'!$C$12</definedName>
    <definedName name="OLI">[123]TABEL!$M$4</definedName>
    <definedName name="OpCttRange" localSheetId="2">#REF!</definedName>
    <definedName name="OpCttRange">#REF!</definedName>
    <definedName name="OPERATING_EQUIPMENT" localSheetId="2">#REF!</definedName>
    <definedName name="OPERATING_EQUIPMENT">#REF!</definedName>
    <definedName name="OPERATING_EQUIPMENT_23">"$#REF!.$#REF!$#REF!"</definedName>
    <definedName name="OperatoKurangTerlatih">[58]SB!#REF!</definedName>
    <definedName name="OPERATOR">[36]TENAGA!#REF!</definedName>
    <definedName name="OperatorTerlatih">[58]SB!#REF!</definedName>
    <definedName name="OpRange" localSheetId="2">#REF!</definedName>
    <definedName name="OpRange">#REF!</definedName>
    <definedName name="OpTimRange" localSheetId="2">#REF!</definedName>
    <definedName name="OpTimRange">#REF!</definedName>
    <definedName name="OpUraianRange" localSheetId="2">#REF!</definedName>
    <definedName name="OpUraianRange">#REF!</definedName>
    <definedName name="ORGAN" localSheetId="2">[243]ORGAN!#REF!</definedName>
    <definedName name="ORGAN">[243]ORGAN!#REF!</definedName>
    <definedName name="ORNAMEN" localSheetId="2">'[138]A+Supl.'!#REF!</definedName>
    <definedName name="ORNAMEN">'[138]A+Supl.'!#REF!</definedName>
    <definedName name="OT" localSheetId="2">'[77]Sat~Bahu'!$C$11</definedName>
    <definedName name="ot">#REF!</definedName>
    <definedName name="ot_23">"$#REF!.$F$43"</definedName>
    <definedName name="OUT_37">"$#REF!.$A$9:$J$747"</definedName>
    <definedName name="OV">#REF!</definedName>
    <definedName name="OVB">#REF!</definedName>
    <definedName name="overhead">[108]A!$H$7</definedName>
    <definedName name="overtime" localSheetId="2">#REF!</definedName>
    <definedName name="overtime">#REF!</definedName>
    <definedName name="OWARI_37">"$#REF!.$A$269"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7">#REF!</definedName>
    <definedName name="p.8">#REF!</definedName>
    <definedName name="P.9">#REF!</definedName>
    <definedName name="p.bet.13">#REF!</definedName>
    <definedName name="p.bet.5">#REF!</definedName>
    <definedName name="p.bs.1">[72]harga!#REF!</definedName>
    <definedName name="p.bs.1.2">[72]harga!#REF!</definedName>
    <definedName name="p.bs.1.25">[72]harga!#REF!</definedName>
    <definedName name="p.bs.1.25BSA">[72]harga!#REF!</definedName>
    <definedName name="p.bs.3.4">[72]harga!#REF!</definedName>
    <definedName name="p.tukang" localSheetId="2">#REF!</definedName>
    <definedName name="p.tukang">#REF!</definedName>
    <definedName name="P_01" localSheetId="2">[73]ANALISA!#REF!</definedName>
    <definedName name="P_01">[73]ANALISA!#REF!</definedName>
    <definedName name="p_d_37">"$#REF!.$D$304:$AJ$357"</definedName>
    <definedName name="p_d1_37">"$#REF!.$J$304:$AJ$351"</definedName>
    <definedName name="p_lalin">#REF!</definedName>
    <definedName name="P12MM">#REF!</definedName>
    <definedName name="p1ti50_23">"$#REF!.$K$155"</definedName>
    <definedName name="p1ti60_23">"$#REF!.$L$155"</definedName>
    <definedName name="p1ti70_23">"$#REF!.$M$155"</definedName>
    <definedName name="p1ti80_23">"$#REF!.$N$155"</definedName>
    <definedName name="p1tif50_23">"$#REF!.$K$159"</definedName>
    <definedName name="p2ti50_23">"$#REF!.$K$175"</definedName>
    <definedName name="p2ti60_23">"$#REF!.$L$175"</definedName>
    <definedName name="p2ti70_23">"$#REF!.$M$175"</definedName>
    <definedName name="p2ti80_23">"$#REF!.$N$175"</definedName>
    <definedName name="p2tif50_23">"$#REF!.$K$179"</definedName>
    <definedName name="p3al50_23">"$#REF!.$K$662"</definedName>
    <definedName name="p3al60_23">"$#REF!.$L$662"</definedName>
    <definedName name="p3al70_23">"$#REF!.$M$662"</definedName>
    <definedName name="p3al80_23">"$#REF!.$N$662"</definedName>
    <definedName name="p3ati50_23">"$#REF!.$K$212"</definedName>
    <definedName name="p3ati60_23">"$#REF!.$L$212"</definedName>
    <definedName name="p3atif50_23">"$#REF!.$K$217"</definedName>
    <definedName name="p3atifr50_23">"$#REF!.$K$224"</definedName>
    <definedName name="p3atifr60_23">"$#REF!.$L$224"</definedName>
    <definedName name="p3ti50_23">"$#REF!.$K$196"</definedName>
    <definedName name="p3ti60_23">"$#REF!.$L$196"</definedName>
    <definedName name="p3ti70_23">"$#REF!.$M$196"</definedName>
    <definedName name="p3ti80_23">"$#REF!.$N$196"</definedName>
    <definedName name="p3tif50_23">"$#REF!.$K$200"</definedName>
    <definedName name="pab100_23">"$#REF!.$V$81"</definedName>
    <definedName name="pab125_23">"$#REF!.$M$172"</definedName>
    <definedName name="pab15_23">"$#REF!.$V$93"</definedName>
    <definedName name="pab150_23">"$#REF!.$V$80"</definedName>
    <definedName name="pab2_23">"$#REF!.$V$82"</definedName>
    <definedName name="pab20_23">"$#REF!.$V$92"</definedName>
    <definedName name="pab25_23">"$#REF!.$V$91"</definedName>
    <definedName name="pab32_23">"$#REF!.$V$90"</definedName>
    <definedName name="pab4_23">"$#REF!.$V$81"</definedName>
    <definedName name="pab40_23">"$#REF!.$V$89"</definedName>
    <definedName name="pab50_23">"$#REF!.$V$82"</definedName>
    <definedName name="pab6_23">"$#REF!.$V$80"</definedName>
    <definedName name="pab65_23">"$#REF!.$M$175"</definedName>
    <definedName name="pab80_23">"$#REF!.$V$155"</definedName>
    <definedName name="PABET">'[86] R A B'!#REF!</definedName>
    <definedName name="pabf100" localSheetId="2">#REF!</definedName>
    <definedName name="pabf100">#REF!</definedName>
    <definedName name="pabf100_23">"$#REF!.$V$84"</definedName>
    <definedName name="pabf125">#REF!</definedName>
    <definedName name="pabf125_23">"$#REF!.$M$180"</definedName>
    <definedName name="pabf150">#REF!</definedName>
    <definedName name="pabf150_23">"$#REF!.$V$83"</definedName>
    <definedName name="pabf4">#REF!</definedName>
    <definedName name="pabf4_23">"$#REF!.$V$84"</definedName>
    <definedName name="pabf6">#REF!</definedName>
    <definedName name="pabf6_23">"$#REF!.$V$83"</definedName>
    <definedName name="pabf65">#REF!</definedName>
    <definedName name="pabf65_23">"$#REF!.$M$183"</definedName>
    <definedName name="pabf80">#REF!</definedName>
    <definedName name="pabf80_23">"$#REF!.$V$156"</definedName>
    <definedName name="paco">[98]harsat!$G$29</definedName>
    <definedName name="paco_2">[99]harsat!$G$29</definedName>
    <definedName name="paco_4">[100]harsat!$G$29</definedName>
    <definedName name="pagaraman" localSheetId="2">#REF!</definedName>
    <definedName name="pagaraman">#REF!</definedName>
    <definedName name="pagarbrc">[65]har.sat.S!$I$130</definedName>
    <definedName name="PAGE">#N/A</definedName>
    <definedName name="pagyp">'[52]Up &amp; bhn'!#REF!</definedName>
    <definedName name="pah150_23">"$#REF!.$#REF!$#REF!"</definedName>
    <definedName name="PAIN_37">"$#REF!.$CO$38:$DM$85"</definedName>
    <definedName name="pak">[244]bahan!$D$19</definedName>
    <definedName name="pak100_23">"$#REF!.$V$98"</definedName>
    <definedName name="pak150_23">"$#REF!.$V$97"</definedName>
    <definedName name="pak50_23">"$#REF!.$V$100"</definedName>
    <definedName name="pak80_23">"$#REF!.$V$99"</definedName>
    <definedName name="PAKAY2">'[86] R A B'!#REF!</definedName>
    <definedName name="PAKAY3">'[86] R A B'!#REF!</definedName>
    <definedName name="PAKAY4">'[86] R A B'!#REF!</definedName>
    <definedName name="PAKET" localSheetId="2">#REF!</definedName>
    <definedName name="PAKET">#REF!</definedName>
    <definedName name="PAKET_23">"$#REF!.$J$70"</definedName>
    <definedName name="pakf100">#REF!</definedName>
    <definedName name="pakf100_23">"$#REF!.$V$102"</definedName>
    <definedName name="pakf150">#REF!</definedName>
    <definedName name="pakf150_23">"$#REF!.$V$101"</definedName>
    <definedName name="pakf80">#REF!</definedName>
    <definedName name="pakf80_23">"$#REF!.$V$103"</definedName>
    <definedName name="paku">'[85]har-sat'!$E$101</definedName>
    <definedName name="paku.baut">[72]harga!#REF!</definedName>
    <definedName name="paku_B_0" localSheetId="2">#REF!</definedName>
    <definedName name="paku_B_0">#REF!</definedName>
    <definedName name="paku_begisting" localSheetId="2">#REF!</definedName>
    <definedName name="paku_begisting">#REF!</definedName>
    <definedName name="PAKU_BIASA">'[117]HARGA BAHAN'!$F$45</definedName>
    <definedName name="paku_ctsb" localSheetId="2">#REF!</definedName>
    <definedName name="paku_ctsb">#REF!</definedName>
    <definedName name="paku_K_1_2_5" localSheetId="2">#REF!</definedName>
    <definedName name="paku_K_1_2_5">#REF!</definedName>
    <definedName name="paku_K_2_2_5" localSheetId="2">#REF!</definedName>
    <definedName name="paku_K_2_2_5">#REF!</definedName>
    <definedName name="paku_reng">#REF!</definedName>
    <definedName name="paku_sekrup">#REF!</definedName>
    <definedName name="paku_triplek">#REF!</definedName>
    <definedName name="paku_u">#REF!</definedName>
    <definedName name="paku1">#REF!</definedName>
    <definedName name="paku2">#REF!</definedName>
    <definedName name="pakuasb">#REF!</definedName>
    <definedName name="pakuasbes">[72]harga!#REF!</definedName>
    <definedName name="pakubiasa" localSheetId="2">#REF!</definedName>
    <definedName name="pakubiasa">#REF!</definedName>
    <definedName name="pakuhalus" localSheetId="2">#REF!</definedName>
    <definedName name="pakuhalus">#REF!</definedName>
    <definedName name="pakupayung" localSheetId="2">[72]harga!#REF!</definedName>
    <definedName name="pakupayung">[72]harga!#REF!</definedName>
    <definedName name="pakuseng" localSheetId="2">#REF!</definedName>
    <definedName name="pakuseng">#REF!</definedName>
    <definedName name="pakusirap" localSheetId="2">[72]harga!#REF!</definedName>
    <definedName name="pakusirap">[72]harga!#REF!</definedName>
    <definedName name="pal2828_37">"$#REF!.$#REF!$#REF!"</definedName>
    <definedName name="palaron">[58]SB!#REF!</definedName>
    <definedName name="palm">'[5]HB '!$F$183</definedName>
    <definedName name="palu" localSheetId="2">#REF!</definedName>
    <definedName name="palu">#REF!</definedName>
    <definedName name="panama" localSheetId="2">#REF!</definedName>
    <definedName name="panama">#REF!</definedName>
    <definedName name="PANCANG" localSheetId="2">[64]ANALISA!#REF!</definedName>
    <definedName name="pancang">#REF!</definedName>
    <definedName name="PANEL" localSheetId="2">#REF!</definedName>
    <definedName name="PANEL">#REF!</definedName>
    <definedName name="panelmcb" localSheetId="2">'[103]HB '!#REF!</definedName>
    <definedName name="panelmcb">'[103]HB '!#REF!</definedName>
    <definedName name="Panil">[245]UPAH!$G$44</definedName>
    <definedName name="PANJANG" localSheetId="2">#REF!</definedName>
    <definedName name="PANJANG">#REF!</definedName>
    <definedName name="PANTER" localSheetId="2">#REF!</definedName>
    <definedName name="PANTER">#REF!</definedName>
    <definedName name="papa">[98]harsat!$G$29</definedName>
    <definedName name="papa_2">[99]harsat!$G$29</definedName>
    <definedName name="papa_4">[100]harsat!$G$29</definedName>
    <definedName name="papan">'[8]Har-sat finish'!$E$27</definedName>
    <definedName name="papan_begisting" localSheetId="2">#REF!</definedName>
    <definedName name="papan_begisting">#REF!</definedName>
    <definedName name="PAPAN_BIKISTING">'[117]HARGA BAHAN'!$F$43</definedName>
    <definedName name="papan_jati" localSheetId="2">#REF!</definedName>
    <definedName name="papan_jati">#REF!</definedName>
    <definedName name="papan_kamper" localSheetId="2">#REF!</definedName>
    <definedName name="papan_kamper">#REF!</definedName>
    <definedName name="papan_meranti" localSheetId="2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harflek">#REF!</definedName>
    <definedName name="papanjati">[65]har.sat.S!$I$54</definedName>
    <definedName name="papankamper">[65]har.sat.S!$I$53</definedName>
    <definedName name="papanlanan">[72]harga!#REF!</definedName>
    <definedName name="papanmeranti">'[242]Daftar Harga'!$D$57</definedName>
    <definedName name="papantulis">'[137]RAB - MB'!$K$38</definedName>
    <definedName name="papanulin">[72]harga!#REF!</definedName>
    <definedName name="PAPAS">'[86] R A B'!#REF!</definedName>
    <definedName name="paralon">[58]SB!#REF!</definedName>
    <definedName name="paralon.0.5">[72]harga!#REF!</definedName>
    <definedName name="paralon1.25">[72]harga!#REF!</definedName>
    <definedName name="paralon3.4">[72]harga!#REF!</definedName>
    <definedName name="paralon5_8" localSheetId="2">#REF!</definedName>
    <definedName name="paralon5_8">#REF!</definedName>
    <definedName name="PARAM_IMP">#N/A</definedName>
    <definedName name="parkay" localSheetId="2">[62]anal!#REF!</definedName>
    <definedName name="parkay">[62]anal!#REF!</definedName>
    <definedName name="parquet">[65]har.sat.S!$I$27</definedName>
    <definedName name="PARS">'[246]REKAP_ARSITEKTUR.'!$B$11</definedName>
    <definedName name="part_gypsum" localSheetId="2">#REF!</definedName>
    <definedName name="part_gypsum">#REF!</definedName>
    <definedName name="Partisi_Plywood_Rangkap" localSheetId="2">#REF!</definedName>
    <definedName name="Partisi_Plywood_Rangkap">#REF!</definedName>
    <definedName name="Partisi_Plywood_Tunggal" localSheetId="2">#REF!</definedName>
    <definedName name="Partisi_Plywood_Tunggal">#REF!</definedName>
    <definedName name="partisidoubleteakwood">#REF!</definedName>
    <definedName name="partisidoubletriplek">#REF!</definedName>
    <definedName name="pas">#N/A</definedName>
    <definedName name="pas.batudnmortar">#REF!</definedName>
    <definedName name="Pas.Floor_Drain">#REF!</definedName>
    <definedName name="Pas_Kait_Angin">#REF!</definedName>
    <definedName name="Pas_Kawat_Harmonika">#REF!</definedName>
    <definedName name="Pas_Kloset_Dududk">#REF!</definedName>
    <definedName name="Pas_Kloset_Duduk">#REF!</definedName>
    <definedName name="Pas_Kloset_Jongkok">#REF!</definedName>
    <definedName name="Pas_Kran_Air">#REF!</definedName>
    <definedName name="Pas_Kunci_Tanam">#REF!</definedName>
    <definedName name="Pas_Kusen">#REF!</definedName>
    <definedName name="Pas_Palfond_Gypsum">#REF!</definedName>
    <definedName name="Pas_Papan_Lanan">#REF!</definedName>
    <definedName name="Pas_Papan_Ulin">#REF!</definedName>
    <definedName name="Pas_Pegangan_Jendela_Pintu">#REF!</definedName>
    <definedName name="Pas_Plint_Artistik">#REF!</definedName>
    <definedName name="Pas_Seperempat_Bata">#REF!</definedName>
    <definedName name="Pas_Wastafel">#REF!</definedName>
    <definedName name="pasang">'[212]Harga Bahan &amp; Upah'!$D$30</definedName>
    <definedName name="pasang.bt.adukan" localSheetId="2">#REF!</definedName>
    <definedName name="pasang.bt.adukan">#REF!</definedName>
    <definedName name="Pasang__kaso___reng_genteng_kodok_kayu_kruing" localSheetId="2">#REF!</definedName>
    <definedName name="Pasang__kaso___reng_genteng_kodok_kayu_kruing">#REF!</definedName>
    <definedName name="Pasang__kaso___reng_genteng_MKP_lokal_kayu_kruing" localSheetId="2">#REF!</definedName>
    <definedName name="Pasang__kaso___reng_genteng_MKP_lokal_kayu_kruing">#REF!</definedName>
    <definedName name="Pasang__konstruksi_Gording__balok_tembok___rangka_atap___Kayu_Kruing">#REF!</definedName>
    <definedName name="Pasang__konstruksi_kuda_kuda_kayu_kruing">#REF!</definedName>
    <definedName name="Pasang__lisplang_ukuran___3_x_20__cm___kayu_kruing">#REF!</definedName>
    <definedName name="Pasang_Atap_Asbes">#REF!</definedName>
    <definedName name="Pasang_atap_genteng_MKP_lokal">#REF!</definedName>
    <definedName name="Pasang_Atap_Seng">#REF!</definedName>
    <definedName name="PASANG_BAILEY">[64]ANALISA!#REF!</definedName>
    <definedName name="Pasang_bekisting_untuk_balok" localSheetId="2">#REF!</definedName>
    <definedName name="Pasang_bekisting_untuk_balok">#REF!</definedName>
    <definedName name="Pasang_bekisting_untuk_kolom" localSheetId="2">#REF!</definedName>
    <definedName name="Pasang_bekisting_untuk_kolom">#REF!</definedName>
    <definedName name="Pasang_bekisting_untuk_sloof" localSheetId="2">#REF!</definedName>
    <definedName name="Pasang_bekisting_untuk_sloof">#REF!</definedName>
    <definedName name="Pasang_bubung_genteng__MKP__Lokal">#REF!</definedName>
    <definedName name="Pasang_Engsel_jendela">#REF!</definedName>
    <definedName name="Pasang_engsel_jendela_biasa">#REF!</definedName>
    <definedName name="Pasang_Engsel_Pintu">#REF!</definedName>
    <definedName name="pasang_galvalum">#REF!</definedName>
    <definedName name="pasang_genteng">[49]ANALISA!#REF!</definedName>
    <definedName name="Pasang_Grendel" localSheetId="2">#REF!</definedName>
    <definedName name="Pasang_Grendel">#REF!</definedName>
    <definedName name="Pasang_grendel_jendela_SES" localSheetId="2">#REF!</definedName>
    <definedName name="Pasang_grendel_jendela_SES">#REF!</definedName>
    <definedName name="Pasang_hak_angin" localSheetId="2">#REF!</definedName>
    <definedName name="Pasang_hak_angin">#REF!</definedName>
    <definedName name="Pasang_Jalusi">#REF!</definedName>
    <definedName name="Pasang_Kaca">#REF!</definedName>
    <definedName name="Pasang_kaca___tebal_5_mm">#REF!</definedName>
    <definedName name="Pasang_lantai__keramik_putih_ukuran_30x30_cm">#REF!</definedName>
    <definedName name="Pasang_List_Profil">#REF!</definedName>
    <definedName name="Pasang_Papan_KY_lanan">#REF!</definedName>
    <definedName name="Pasang_pintu__dan_jendela_kaca_kayu_kruing">#REF!</definedName>
    <definedName name="Pasang_Pipa_PVC_Dia_4">#REF!</definedName>
    <definedName name="Pasang_pondasi_batu_kali__1_Pc___6_Ps.">#REF!</definedName>
    <definedName name="Pasang_pondasi_batu_kosong__Anstamping">#REF!</definedName>
    <definedName name="Pasang_rangka___plafond_gypsum_10mm">#REF!</definedName>
    <definedName name="Pasang_rangka_langit_langit___1.00_x_1.00__m___kayu__Akasia">#REF!</definedName>
    <definedName name="Pasang_rangka_langit_langit___1.00_x_1.00__m___kayu__meranti">#REF!</definedName>
    <definedName name="Pasangan_Aanstamping">#REF!</definedName>
    <definedName name="Pasangan_Acian">#REF!</definedName>
    <definedName name="Pasangan_bata_merah_tebal_½_bata__1_Pc___3_Ps">#REF!</definedName>
    <definedName name="Pasangan_bata_merah_tebal_½_bata__1_Pc___6_Ps">#REF!</definedName>
    <definedName name="Pasangan_Papan_KY_Ulin">#REF!</definedName>
    <definedName name="Pasangan_Seteng_Bata">#REF!</definedName>
    <definedName name="pasangpipa25">[247]ANALISA!$I$282</definedName>
    <definedName name="pasangpipa50">[247]ANALISA!$I$302</definedName>
    <definedName name="pasangpipa75">[247]ANALISA!$I$322</definedName>
    <definedName name="pasar_batu_kali" localSheetId="2">#REF!</definedName>
    <definedName name="pasar_batu_kali">#REF!</definedName>
    <definedName name="pasbamer3" localSheetId="2">#REF!</definedName>
    <definedName name="pasbamer3">#REF!</definedName>
    <definedName name="pasbamer5" localSheetId="2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tempel">#REF!</definedName>
    <definedName name="pasbttuk">#REF!</definedName>
    <definedName name="pasdingran">#REF!</definedName>
    <definedName name="pasgi">#REF!</definedName>
    <definedName name="pasgran30">#REF!</definedName>
    <definedName name="pasgran40">#REF!</definedName>
    <definedName name="PASIR">#REF!</definedName>
    <definedName name="Pasir__gorong2_sd45">#REF!</definedName>
    <definedName name="pasir_B_0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#REF!</definedName>
    <definedName name="pasir_pasang">#REF!</definedName>
    <definedName name="Pasir_PAsang_batu_mortar">#REF!</definedName>
    <definedName name="pasir_u">#REF!</definedName>
    <definedName name="PasirBeton">'[195]Harga Satuan'!$J$28</definedName>
    <definedName name="pasircor">'[8]Har-sat finish'!$E$33</definedName>
    <definedName name="pasirpasang" localSheetId="2">#REF!</definedName>
    <definedName name="pasirpasang">#REF!</definedName>
    <definedName name="PASIRURUG" localSheetId="2">#REF!</definedName>
    <definedName name="PASIRURUG">#REF!</definedName>
    <definedName name="paskaca" localSheetId="2">#REF!</definedName>
    <definedName name="paskaca">#REF!</definedName>
    <definedName name="paskeramik">#REF!</definedName>
    <definedName name="pasnaco">#REF!</definedName>
    <definedName name="paspaving">#REF!</definedName>
    <definedName name="PASS">#N/A</definedName>
    <definedName name="PASUR">'[86] R A B'!#REF!</definedName>
    <definedName name="patok" localSheetId="2">#REF!</definedName>
    <definedName name="patok">#REF!</definedName>
    <definedName name="patok_km" localSheetId="2">#REF!</definedName>
    <definedName name="patok_km">#REF!</definedName>
    <definedName name="PATOKKM" localSheetId="2">#REF!</definedName>
    <definedName name="PATOKKM">#REF!</definedName>
    <definedName name="patokpengarah">#REF!</definedName>
    <definedName name="PATUNG">'[138]A+Supl.'!#REF!</definedName>
    <definedName name="paur">[98]harsat!$G$31</definedName>
    <definedName name="paur_2">[99]harsat!$G$31</definedName>
    <definedName name="paur_4">[100]harsat!$G$31</definedName>
    <definedName name="pav" localSheetId="2">'[77]Sat~Bahu'!$C$82</definedName>
    <definedName name="pav">'[52]Up &amp; bhn'!#REF!</definedName>
    <definedName name="pavabu6" localSheetId="2">#REF!</definedName>
    <definedName name="pavabu6">#REF!</definedName>
    <definedName name="pavabu8" localSheetId="2">#REF!</definedName>
    <definedName name="pavabu8">#REF!</definedName>
    <definedName name="pavblock8" localSheetId="2">#REF!</definedName>
    <definedName name="pavblock8">#REF!</definedName>
    <definedName name="paving" localSheetId="2">#REF!</definedName>
    <definedName name="paving">[43]Bahan!#REF!</definedName>
    <definedName name="Paving_Block" localSheetId="2">#REF!</definedName>
    <definedName name="Paving_Block">#REF!</definedName>
    <definedName name="Paving_Stone">#REF!</definedName>
    <definedName name="paving6">#REF!</definedName>
    <definedName name="paving8">#REF!</definedName>
    <definedName name="pavingblock">[72]harga!#REF!</definedName>
    <definedName name="payung" localSheetId="2">#REF!</definedName>
    <definedName name="payung">#REF!</definedName>
    <definedName name="PB" localSheetId="2">#REF!</definedName>
    <definedName name="PB">#REF!</definedName>
    <definedName name="pb.125">'[77]Sat~Bahu'!$C$109</definedName>
    <definedName name="pb.200hp">'[77]Sat~Bahu'!$C$93</definedName>
    <definedName name="pb.500">'[77]Sat~Bahu'!$C$110</definedName>
    <definedName name="pb6abu">'[5]HB '!#REF!</definedName>
    <definedName name="pb6abu3">'[103]HB '!#REF!</definedName>
    <definedName name="pb6merah">'[5]HB '!#REF!</definedName>
    <definedName name="pb8abu" localSheetId="2">#REF!</definedName>
    <definedName name="pb8abu">#REF!</definedName>
    <definedName name="pb8merah" localSheetId="2">'[5]HB '!#REF!</definedName>
    <definedName name="pb8merah">'[5]HB '!#REF!</definedName>
    <definedName name="pbata3" localSheetId="2">#REF!</definedName>
    <definedName name="pbata3">#REF!</definedName>
    <definedName name="pbs100_23">"$#REF!.$M$142"</definedName>
    <definedName name="pbs15_23">"$#REF!.$M$119"</definedName>
    <definedName name="pbs150_23">"$#REF!.$M$117"</definedName>
    <definedName name="pbs40_23">"$#REF!.$M$162"</definedName>
    <definedName name="pbs50_23">"$#REF!.$M$143"</definedName>
    <definedName name="pbs65_23">"$#REF!.$M$118"</definedName>
    <definedName name="pbs80_23">"$#REF!.$M$160"</definedName>
    <definedName name="pbsf100">#REF!</definedName>
    <definedName name="pbsf100_23">"$#REF!.$M$146"</definedName>
    <definedName name="pbsf150">#REF!</definedName>
    <definedName name="pbsf150_23">"$#REF!.$M$120"</definedName>
    <definedName name="pbsf65">#REF!</definedName>
    <definedName name="pbsf65_23">"$#REF!.$M$121"</definedName>
    <definedName name="pbsf80">#REF!</definedName>
    <definedName name="pbsf80_23">"$#REF!.$M$165"</definedName>
    <definedName name="pbtk">#REF!</definedName>
    <definedName name="pc" localSheetId="2">'[77]Sat~Bahu'!$C$55</definedName>
    <definedName name="pc">#REF!</definedName>
    <definedName name="pc.20x20" localSheetId="2">[72]harga!#REF!</definedName>
    <definedName name="pc.20x20">[72]harga!#REF!</definedName>
    <definedName name="pc.merah">[65]har.sat.S!$I$16</definedName>
    <definedName name="pc.warna">[65]har.sat.S!$I$15</definedName>
    <definedName name="PC_1" localSheetId="2">#REF!</definedName>
    <definedName name="PC_1">#REF!</definedName>
    <definedName name="PC_2" localSheetId="2">#REF!</definedName>
    <definedName name="PC_2">#REF!</definedName>
    <definedName name="pc50_23">"$#REF!.$V$248"</definedName>
    <definedName name="pc80_23">"$#REF!.$V$111"</definedName>
    <definedName name="pcb10b85">#REF!</definedName>
    <definedName name="pcf80_23">"$#REF!.$V$113"</definedName>
    <definedName name="pcgresik">#REF!</definedName>
    <definedName name="PCI">#REF!</definedName>
    <definedName name="PCM">#REF!</definedName>
    <definedName name="pcsg">'[212]Harga Bahan &amp; Upah'!$D$34</definedName>
    <definedName name="pctigaroda" localSheetId="2">#REF!</definedName>
    <definedName name="pctigaroda">#REF!</definedName>
    <definedName name="PD" localSheetId="2">#REF!</definedName>
    <definedName name="PD">#REF!</definedName>
    <definedName name="PdptCttRange" localSheetId="2">#REF!</definedName>
    <definedName name="PdptCttRange">#REF!</definedName>
    <definedName name="PdptRange">#REF!</definedName>
    <definedName name="pearlstone">[62]anal!#REF!</definedName>
    <definedName name="pecahbatu">[58]SB!#REF!</definedName>
    <definedName name="PEDESTRIANROLLER" localSheetId="2">#REF!</definedName>
    <definedName name="PEDESTRIANROLLER">#REF!</definedName>
    <definedName name="Pedetrian_roller" localSheetId="2">#REF!</definedName>
    <definedName name="Pedetrian_roller">#REF!</definedName>
    <definedName name="pegangan_jendela">[142]SATUAN!$E$69</definedName>
    <definedName name="peganganjendela">[65]har.sat.S!$I$117</definedName>
    <definedName name="peganganpintu">[65]har.sat.S!$I$118</definedName>
    <definedName name="PEK" localSheetId="2">#REF!</definedName>
    <definedName name="PEK">#REF!</definedName>
    <definedName name="pek.6a">[72]rab!#REF!</definedName>
    <definedName name="pek.7">[72]rab!#REF!</definedName>
    <definedName name="PEK.BATU">'[117]HARGA BAHAN'!$F$20</definedName>
    <definedName name="pek_23">"$#REF!.$J$297"</definedName>
    <definedName name="Pek_Alat_Penggantung">#REF!</definedName>
    <definedName name="Pek_atap_asbes">'[184]Daftar Analisa'!#REF!</definedName>
    <definedName name="Pek_atap_genteng_metal" localSheetId="2">#REF!</definedName>
    <definedName name="Pek_atap_genteng_metal">#REF!</definedName>
    <definedName name="Pek_atap_genteng_tanah" localSheetId="2">'[184]Daftar Analisa'!#REF!</definedName>
    <definedName name="Pek_atap_genteng_tanah">'[184]Daftar Analisa'!#REF!</definedName>
    <definedName name="Pek_Atap_Plafond" localSheetId="2">#REF!</definedName>
    <definedName name="Pek_Atap_Plafond">#REF!</definedName>
    <definedName name="Pek_atap_seng" localSheetId="2">'[184]Daftar Analisa'!#REF!</definedName>
    <definedName name="Pek_atap_seng">'[184]Daftar Analisa'!#REF!</definedName>
    <definedName name="Pek_atap_sirap" localSheetId="2">'[184]Daftar Analisa'!#REF!</definedName>
    <definedName name="Pek_atap_sirap">'[184]Daftar Analisa'!#REF!</definedName>
    <definedName name="Pek_Betnbertulang_1_2_3_balok" localSheetId="2">#REF!</definedName>
    <definedName name="Pek_Betnbertulang_1_2_3_balok">#REF!</definedName>
    <definedName name="Pek_Betnbertulang_1_2_3_kolom" localSheetId="2">#REF!</definedName>
    <definedName name="Pek_Betnbertulang_1_2_3_kolom">#REF!</definedName>
    <definedName name="Pek_betnbertulang_1_2_3_untuk_dak" localSheetId="2">'[184]Daftar Analisa'!#REF!</definedName>
    <definedName name="Pek_betnbertulang_1_2_3_untuk_dak">'[184]Daftar Analisa'!#REF!</definedName>
    <definedName name="Pek_Betnbertulang_1_2_3_untuk_kolom" localSheetId="2">'[184]Daftar Analisa'!#REF!</definedName>
    <definedName name="Pek_Betnbertulang_1_2_3_untuk_kolom">'[184]Daftar Analisa'!#REF!</definedName>
    <definedName name="Pek_Beton_1_2_3">'[248]Daftar Analisa'!$F$85</definedName>
    <definedName name="Pek_Beton_1_2_5">'[248]Daftar Analisa'!$F$65</definedName>
    <definedName name="Pek_Beton_1_2_6_tebal_7cm">'[248]Daftar Analisa'!$F$75</definedName>
    <definedName name="Pek_Beton_Bekisting">'[248]Daftar Analisa'!$F$190</definedName>
    <definedName name="Pek_Beton_Bekisting_Balok">'[248]Daftar Analisa'!$F$235</definedName>
    <definedName name="Pek_Beton_Bekisting_Kolom">'[248]Daftar Analisa'!$F$221</definedName>
    <definedName name="Pek_Beton_Bekisting_sloof_ringbalk">'[248]Daftar Analisa'!$F$207</definedName>
    <definedName name="Pek_Betonbertulang_1_2_3_untuk_balok">'[184]Daftar Analisa'!#REF!</definedName>
    <definedName name="Pek_Betonbertulang_1_2_3_untuk_kolom">'[184]Daftar Analisa'!#REF!</definedName>
    <definedName name="Pek_Betonbertulang_1_2_3_untuk_pondasi" localSheetId="2">#REF!</definedName>
    <definedName name="Pek_Betonbertulang_1_2_3_untuk_pondasi">#REF!</definedName>
    <definedName name="Pek_Betonbertulang_1_2_3_untuk_sloof_ringbalk" localSheetId="2">'[184]Daftar Analisa'!#REF!</definedName>
    <definedName name="Pek_Betonbertulang_1_2_3_untuk_sloof_ringbalk">'[184]Daftar Analisa'!#REF!</definedName>
    <definedName name="Pek_Betonbertulang_11_x_11_kolom" localSheetId="2">#REF!</definedName>
    <definedName name="Pek_Betonbertulang_11_x_11_kolom">#REF!</definedName>
    <definedName name="Pek_Cat_kilap_baru_3xcat" localSheetId="2">#REF!</definedName>
    <definedName name="Pek_Cat_kilap_baru_3xcat">#REF!</definedName>
    <definedName name="Pek_Cat_Kilap_Kayulama" localSheetId="2">#REF!</definedName>
    <definedName name="Pek_Cat_Kilap_Kayulama">#REF!</definedName>
    <definedName name="Pek_Cat_kilap_lama_lanan_" localSheetId="2">'[184]Daftar Analisa'!#REF!</definedName>
    <definedName name="Pek_Cat_kilap_lama_lanan_">'[184]Daftar Analisa'!#REF!</definedName>
    <definedName name="Pek_Cat_tembok_baru">'[184]Daftar Analisa'!$F$589</definedName>
    <definedName name="Pek_Cat_tembok_lama" localSheetId="2">#REF!</definedName>
    <definedName name="Pek_Cat_tembok_lama">#REF!</definedName>
    <definedName name="Pek_Dinding_bata_1_2">'[248]Daftar Analisa'!$F$341</definedName>
    <definedName name="Pek_Dinding_bata_1_4" localSheetId="2">#REF!</definedName>
    <definedName name="Pek_Dinding_bata_1_4">#REF!</definedName>
    <definedName name="Pek_Dinding_bata1_1_2" localSheetId="2">#REF!</definedName>
    <definedName name="Pek_Dinding_bata1_1_2">#REF!</definedName>
    <definedName name="Pek_dinding_papan_lanan" localSheetId="2">'[184]Daftar Analisa'!#REF!</definedName>
    <definedName name="Pek_dinding_papan_lanan">'[184]Daftar Analisa'!#REF!</definedName>
    <definedName name="Pek_dinding_papan_ulin" localSheetId="2">'[184]Daftar Analisa'!#REF!</definedName>
    <definedName name="Pek_dinding_papan_ulin">'[184]Daftar Analisa'!#REF!</definedName>
    <definedName name="Pek_jendela_kaca_3mm" localSheetId="2">'[184]Daftar Analisa'!#REF!</definedName>
    <definedName name="Pek_jendela_kaca_3mm">'[184]Daftar Analisa'!#REF!</definedName>
    <definedName name="Pek_jendela_kaca_5mm" localSheetId="2">'[184]Daftar Analisa'!#REF!</definedName>
    <definedName name="Pek_jendela_kaca_5mm">'[184]Daftar Analisa'!#REF!</definedName>
    <definedName name="Pek_ker_lnt_anti_slip">'[184]Daftar Analisa'!$F$417</definedName>
    <definedName name="Pek_Kusen_Daun_Pintu_Jend" localSheetId="2">#REF!</definedName>
    <definedName name="Pek_Kusen_Daun_Pintu_Jend">#REF!</definedName>
    <definedName name="Pek_kusen_pintu_jendela_ulin" localSheetId="2">#REF!</definedName>
    <definedName name="Pek_kusen_pintu_jendela_ulin">#REF!</definedName>
    <definedName name="Pek_Lantai" localSheetId="2">#REF!</definedName>
    <definedName name="Pek_Lantai">#REF!</definedName>
    <definedName name="Pek_Listplank_papan_lanan_2x20cm" localSheetId="2">'[184]Daftar Analisa'!#REF!</definedName>
    <definedName name="Pek_Listplank_papan_lanan_2x20cm">'[184]Daftar Analisa'!#REF!</definedName>
    <definedName name="Pek_Listplank_papan_lanan_2x30cm" localSheetId="2">'[184]Daftar Analisa'!#REF!</definedName>
    <definedName name="Pek_Listplank_papan_lanan_2x30cm">'[184]Daftar Analisa'!#REF!</definedName>
    <definedName name="Pek_Listplank_papan_ulin_2x20cm" localSheetId="2">'[184]Daftar Analisa'!#REF!</definedName>
    <definedName name="Pek_Listplank_papan_ulin_2x20cm">'[184]Daftar Analisa'!#REF!</definedName>
    <definedName name="Pek_Listplank_papan_ulin_2x30cm" localSheetId="2">#REF!</definedName>
    <definedName name="Pek_Listplank_papan_ulin_2x30cm">#REF!</definedName>
    <definedName name="Pek_Listrik" localSheetId="2">#REF!</definedName>
    <definedName name="Pek_Listrik">#REF!</definedName>
    <definedName name="Pek_Pas_bata1_camp_1_2" localSheetId="2">#REF!</definedName>
    <definedName name="Pek_Pas_bata1_camp_1_2">#REF!</definedName>
    <definedName name="Pek_Pas_bata1_camp_1_4">#REF!</definedName>
    <definedName name="Pek_Pas_bata1_sal_air_camp_1_4">#REF!</definedName>
    <definedName name="Pek_Pas_Kawat_Harmonika">'[184]Daftar Analisa'!#REF!</definedName>
    <definedName name="Pek_Pas_keramik_dinding">'[184]Daftar Analisa'!$F$434</definedName>
    <definedName name="Pek_Pas_keramik_lantai">'[184]Daftar Analisa'!#REF!</definedName>
    <definedName name="Pek_Pas_roster">'[184]Daftar Analisa'!$F$385</definedName>
    <definedName name="Pek_Pas_tegel_20x20cm_kepala_basah">'[184]Daftar Analisa'!#REF!</definedName>
    <definedName name="Pek_Paskermk_antislip" localSheetId="2">#REF!</definedName>
    <definedName name="Pek_Paskermk_antislip">#REF!</definedName>
    <definedName name="Pek_pemuung_asbes" localSheetId="2">'[184]Daftar Analisa'!#REF!</definedName>
    <definedName name="Pek_pemuung_asbes">'[184]Daftar Analisa'!#REF!</definedName>
    <definedName name="Pek_pemuung_genteng_metal_model_C" localSheetId="2">#REF!</definedName>
    <definedName name="Pek_pemuung_genteng_metal_model_C">#REF!</definedName>
    <definedName name="Pek_pemuung_genteng_metal_model_U" localSheetId="2">#REF!</definedName>
    <definedName name="Pek_pemuung_genteng_metal_model_U">#REF!</definedName>
    <definedName name="Pek_pemuung_genteng_tanah" localSheetId="2">#REF!</definedName>
    <definedName name="Pek_pemuung_genteng_tanah">#REF!</definedName>
    <definedName name="Pek_pemuung_seng">#REF!</definedName>
    <definedName name="Pek_pendahuluan">#REF!</definedName>
    <definedName name="Pek_Pengecatan">#REF!</definedName>
    <definedName name="Pek_pintu_jendela_ulin">#REF!</definedName>
    <definedName name="Pek_plafond_kalsiboad_Rgka_kayulanan">#REF!</definedName>
    <definedName name="Pek_plafond_laksiborsd_Rgka_kayulanan">#REF!</definedName>
    <definedName name="Pek_plafond_papan_lann_Rgka_kayulanan">'[184]Daftar Analisa'!#REF!</definedName>
    <definedName name="Pek_plafond_plywood_3mm_Rgka_kayulanan" localSheetId="2">#REF!</definedName>
    <definedName name="Pek_plafond_plywood_3mm_Rgka_kayulanan">#REF!</definedName>
    <definedName name="Pek_plafond_plywood_4mm_Rgka_kayulanan" localSheetId="2">#REF!</definedName>
    <definedName name="Pek_plafond_plywood_4mm_Rgka_kayulanan">#REF!</definedName>
    <definedName name="Pek_Plesteran_tebal15cm_camp_1_2">'[248]Daftar Analisa'!$F$361</definedName>
    <definedName name="Pek_Plesteran_tebal15cm_camp_1_4" localSheetId="2">#REF!</definedName>
    <definedName name="Pek_Plesteran_tebal15cm_camp_1_4">#REF!</definedName>
    <definedName name="Pek_Plesteran_tebal15cm_camp_1_6" localSheetId="2">#REF!</definedName>
    <definedName name="Pek_Plesteran_tebal15cm_camp_1_6">#REF!</definedName>
    <definedName name="Pek_Pond_Batu_gunung_1_4">'[184]Daftar Analisa'!$F$48</definedName>
    <definedName name="Pek_Pond_Batu_Kosong">'[184]Daftar Analisa'!$F$40</definedName>
    <definedName name="Pek_rangka_atap_genteng" localSheetId="2">#REF!</definedName>
    <definedName name="Pek_rangka_atap_genteng">#REF!</definedName>
    <definedName name="Pek_rangka_atap_sirap" localSheetId="2">'[184]Daftar Analisa'!#REF!</definedName>
    <definedName name="Pek_rangka_atap_sirap">'[184]Daftar Analisa'!#REF!</definedName>
    <definedName name="Pek_Rangka_Bdn_Dinding" localSheetId="2">#REF!</definedName>
    <definedName name="Pek_Rangka_Bdn_Dinding">#REF!</definedName>
    <definedName name="Pek_rangka_kudakuda_kayulanan" localSheetId="2">#REF!</definedName>
    <definedName name="Pek_rangka_kudakuda_kayulanan">#REF!</definedName>
    <definedName name="Pek_Sanitair" localSheetId="2">#REF!</definedName>
    <definedName name="Pek_Sanitair">#REF!</definedName>
    <definedName name="Pek_Tanah_Pondasi">#REF!</definedName>
    <definedName name="Pek_Tnh_Galian_tanah_Pondasi">'[248]Daftar Analisa'!$F$18</definedName>
    <definedName name="Pek_Tnh_Urugan_Dipadatkan" localSheetId="2">#REF!</definedName>
    <definedName name="Pek_Tnh_Urugan_Dipadatkan">#REF!</definedName>
    <definedName name="Pek_Tnh_Urugan_kembali" localSheetId="2">#REF!</definedName>
    <definedName name="Pek_Tnh_Urugan_kembali">#REF!</definedName>
    <definedName name="Pek_Tnh_Urugan_Pasir_sublantai_pondasi">'[248]Daftar Analisa'!$F$34</definedName>
    <definedName name="pekerja" localSheetId="2">#REF!</definedName>
    <definedName name="pekerja">#REF!</definedName>
    <definedName name="pekerja_2">[99]harsat!$G$130</definedName>
    <definedName name="pekerja_4">[100]harsat!$G$130</definedName>
    <definedName name="pekerja_AC" localSheetId="2">#REF!</definedName>
    <definedName name="pekerja_AC">#REF!</definedName>
    <definedName name="pekerja_ACL" localSheetId="2">#REF!</definedName>
    <definedName name="pekerja_ACL">#REF!</definedName>
    <definedName name="pekerja_agregat_A_pelebaran" localSheetId="2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ulangan">#REF!</definedName>
    <definedName name="PEKERJA_URUG_TANAH_BIASA">#REF!</definedName>
    <definedName name="pekerja_URUGAN_TANAH_PILIHAN">#REF!</definedName>
    <definedName name="pekerjaan">[72]rab!#REF!</definedName>
    <definedName name="PEKERJAAN__A_C" localSheetId="2">#REF!</definedName>
    <definedName name="PEKERJAAN__A_C">#REF!</definedName>
    <definedName name="PEKERJAAN__A_C_23">"$#REF!.$E$326"</definedName>
    <definedName name="PEKERJAAN_CAT">#REF!</definedName>
    <definedName name="PEKERJAAN_CAT_23">"$#REF!.$E$260"</definedName>
    <definedName name="PEKERJAAN_CCTV__SOUND_SYSTEM____MATV">#REF!</definedName>
    <definedName name="PEKERJAAN_CCTV__SOUND_SYSTEM____MATV_23">"$#REF!.$E$454"</definedName>
    <definedName name="PEKERJAAN_DINDING_DAN_FINISHING_DINDING">#REF!</definedName>
    <definedName name="PEKERJAAN_DINDING_DAN_FINISHING_DINDING_23">"$#REF!.$E$84"</definedName>
    <definedName name="PEKERJAAN_FINISHING_LANTAI">#REF!</definedName>
    <definedName name="PEKERJAAN_FINISHING_LANTAI_23">"$#REF!.$E$199"</definedName>
    <definedName name="PEKERJAAN_GONDOLA">#REF!</definedName>
    <definedName name="PEKERJAAN_GONDOLA_23">"$#REF!.$E$464"</definedName>
    <definedName name="PEKERJAAN_LIFT_ex_KOREA">#REF!</definedName>
    <definedName name="PEKERJAAN_LIFT_ex_KOREA_23">"$#REF!.$E$390"</definedName>
    <definedName name="PEKERJAAN_LISTRIK___GENSET">#REF!</definedName>
    <definedName name="PEKERJAAN_LISTRIK___GENSET_23">"$#REF!.$E$403"</definedName>
    <definedName name="PEKERJAAN_LUAR">#REF!</definedName>
    <definedName name="PEKERJAAN_LUAR_23">"$#REF!.$#REF!$#REF!"</definedName>
    <definedName name="PEKERJAAN_PLAFOND">#REF!</definedName>
    <definedName name="PEKERJAAN_PLAFOND_23">"$#REF!.$E$133"</definedName>
    <definedName name="PEKERJAAN_PLUMBING___SANITARY">#REF!</definedName>
    <definedName name="PEKERJAAN_PLUMBING___SANITARY_23">"$#REF!.$E$334"</definedName>
    <definedName name="PEKERJAAN_PONDASI">#REF!</definedName>
    <definedName name="PEKERJAAN_PONDASI_23">"$#REF!.$E$20"</definedName>
    <definedName name="PEKERJAAN_RAILING_DAN_LAIN___LAIN">#REF!</definedName>
    <definedName name="PEKERJAAN_RAILING_DAN_LAIN___LAIN_23">"$#REF!.$E$275"</definedName>
    <definedName name="PEKERJAAN_SPRINKLER___FIRE_FIGHTING">#REF!</definedName>
    <definedName name="PEKERJAAN_SPRINKLER___FIRE_FIGHTING_23">"$#REF!.$E$351"</definedName>
    <definedName name="PEKERJAAN_STRUKTUR_ATAS_DAN_ATAP">#REF!</definedName>
    <definedName name="PEKERJAAN_STRUKTUR_ATAS_DAN_ATAP_23">"$#REF!.$E$69"</definedName>
    <definedName name="PEKERJAAN_SUB_STRUKTUR">#REF!</definedName>
    <definedName name="PEKERJAAN_SUB_STRUKTUR_23">"$#REF!.$E$38"</definedName>
    <definedName name="PEKERJAAN_TANAH">#REF!</definedName>
    <definedName name="PEKERJAAN_TANAH_23">"$#REF!.$E$7"</definedName>
    <definedName name="PEKERJAAN_TELEPON">#REF!</definedName>
    <definedName name="PEKERJAAN_TELEPON_23">"$#REF!.$E$425"</definedName>
    <definedName name="pekerjaterampil">[98]harsat!$G$129</definedName>
    <definedName name="pekerjaterampil_2">[99]harsat!$G$129</definedName>
    <definedName name="pekerjaterampil_4">[100]harsat!$G$129</definedName>
    <definedName name="peklas">'[52]Up &amp; bhn'!#REF!</definedName>
    <definedName name="peksalur" localSheetId="2">#REF!</definedName>
    <definedName name="peksalur">#REF!</definedName>
    <definedName name="peksetengah">'[85]har-sat'!$E$262</definedName>
    <definedName name="pel" localSheetId="2">#REF!</definedName>
    <definedName name="pel">#REF!</definedName>
    <definedName name="Pelak" localSheetId="2" hidden="1">'[249]Satuan Dasar'!#REF!</definedName>
    <definedName name="Pelak" hidden="1">'[249]Satuan Dasar'!#REF!</definedName>
    <definedName name="pelaksa" localSheetId="2">[22]RINCIAN!#REF!</definedName>
    <definedName name="pelaksa">[22]RINCIAN!#REF!</definedName>
    <definedName name="Pelaksana" localSheetId="2">'[250]L. Hr'!$R$79</definedName>
    <definedName name="Pelaksana">[22]RINCIAN!$H$10</definedName>
    <definedName name="Pelesteran" localSheetId="2">#REF!</definedName>
    <definedName name="Pelesteran">#REF!</definedName>
    <definedName name="Peli" localSheetId="2">#REF!</definedName>
    <definedName name="Peli">#REF!</definedName>
    <definedName name="pelumas" localSheetId="2">'[81]Harga Dasar'!#REF!</definedName>
    <definedName name="pelumas">'[81]Harga Dasar'!#REF!</definedName>
    <definedName name="pemb_operator" localSheetId="2">#REF!</definedName>
    <definedName name="pemb_operator">#REF!</definedName>
    <definedName name="pemb24" localSheetId="2">#REF!</definedName>
    <definedName name="pemb24">#REF!</definedName>
    <definedName name="pemb39" localSheetId="2">#REF!</definedName>
    <definedName name="pemb39">#REF!</definedName>
    <definedName name="pembaloksekat" localSheetId="2">'[157]D.K H'!#REF!</definedName>
    <definedName name="pembaloksekat">'[157]D.K H'!#REF!</definedName>
    <definedName name="Pembangunan_Gedung_Kelas_Belajar_Jurusan_Kebidanan" localSheetId="2">'[251]H. Bahan. @2R0'!#REF!</definedName>
    <definedName name="Pembangunan_Gedung_Kelas_Belajar_Jurusan_Kebidanan">'[251]H. Bahan. @2R0'!#REF!</definedName>
    <definedName name="Pembantu.Tukang" localSheetId="2">#REF!</definedName>
    <definedName name="Pembantu.Tukang">#REF!</definedName>
    <definedName name="Pembantu_Operator" localSheetId="2">#REF!</definedName>
    <definedName name="Pembantu_Operator">#REF!</definedName>
    <definedName name="pembantu_tk" localSheetId="2">#REF!</definedName>
    <definedName name="pembantu_tk">#REF!</definedName>
    <definedName name="Pembantu_Tukang">#REF!</definedName>
    <definedName name="PembantuOperator">[58]SB!#REF!</definedName>
    <definedName name="PembantuSopir">[58]SB!#REF!</definedName>
    <definedName name="pembantutkbatu">'[85]har-sat'!$E$247</definedName>
    <definedName name="PembatuMekani">[58]SB!#REF!</definedName>
    <definedName name="pembersihan" localSheetId="2">#REF!</definedName>
    <definedName name="pembersihan">#REF!</definedName>
    <definedName name="PEMBERSIHAN_LAHAN" localSheetId="2">#REF!</definedName>
    <definedName name="PEMBERSIHAN_LAHAN">#REF!</definedName>
    <definedName name="pembersihan_pembongkaran" localSheetId="2">#REF!</definedName>
    <definedName name="pembersihan_pembongkaran">#REF!</definedName>
    <definedName name="PEMBERSIHANLOKASI">#REF!</definedName>
    <definedName name="Pembesian">#REF!</definedName>
    <definedName name="Pembesian__dengan_besi_polos_atau_besi_ulir">#REF!</definedName>
    <definedName name="pembesian_2">#REF!</definedName>
    <definedName name="pembesian_6">#REF!</definedName>
    <definedName name="pembesian_7">#REF!</definedName>
    <definedName name="Pembesian_polos">#REF!</definedName>
    <definedName name="Pembesian_ulir">#REF!</definedName>
    <definedName name="PEMBONGKARAN" localSheetId="2">[64]ANALISA!#REF!</definedName>
    <definedName name="pembongkaran">[31]REKAPMC!#REF!</definedName>
    <definedName name="Pembongkaran_bangunan" localSheetId="2">#REF!</definedName>
    <definedName name="Pembongkaran_bangunan">#REF!</definedName>
    <definedName name="Pembuatan_jalan_alih" localSheetId="2">#REF!</definedName>
    <definedName name="Pembuatan_jalan_alih">#REF!</definedName>
    <definedName name="Pemuung_Genteng_Metal" localSheetId="2">#REF!</definedName>
    <definedName name="Pemuung_Genteng_Metal">#REF!</definedName>
    <definedName name="Pemuung_Seng">#REF!</definedName>
    <definedName name="PEN">'[86] R A B'!#REF!</definedName>
    <definedName name="peng" localSheetId="2">#REF!</definedName>
    <definedName name="peng">[137]DHSB!$G$22</definedName>
    <definedName name="PENGALAMAN" localSheetId="2">#REF!</definedName>
    <definedName name="PENGALAMAN">#REF!</definedName>
    <definedName name="PENGARAH_1" localSheetId="2">#REF!</definedName>
    <definedName name="PENGARAH_1">#REF!</definedName>
    <definedName name="PENGARAH_2">#REF!</definedName>
    <definedName name="Pengecatan_bidang_kayu_lama">#REF!</definedName>
    <definedName name="pengecatan_kayu">#REF!</definedName>
    <definedName name="Pengecatan_langit_langit__plafond">#REF!</definedName>
    <definedName name="Pengecatan_tembok_baru__1_lapis_plamir_1_lapis_cat_dasar__2_lapis_cat_penutup">#REF!</definedName>
    <definedName name="Pengecatan_tembok_lama___1_lapis_cat_dasar__2_lapis_cat_penutup">#REF!</definedName>
    <definedName name="PengetarBeton4">[58]SB!#REF!</definedName>
    <definedName name="PENGGAL_KATA" localSheetId="2">#REF!</definedName>
    <definedName name="PENGGAL_KATA">#REF!</definedName>
    <definedName name="PENGURUS" localSheetId="2">#REF!</definedName>
    <definedName name="PENGURUS">#REF!</definedName>
    <definedName name="penjaga" localSheetId="2">#REF!</definedName>
    <definedName name="penjaga">#REF!</definedName>
    <definedName name="penjaga_2" localSheetId="2">[99]harsat!#REF!</definedName>
    <definedName name="penjaga_2">[99]harsat!#REF!</definedName>
    <definedName name="penjaga_4" localSheetId="2">[100]harsat!#REF!</definedName>
    <definedName name="penjaga_4">[100]harsat!#REF!</definedName>
    <definedName name="penmac" localSheetId="2">[64]ANALISA!#REF!</definedName>
    <definedName name="penmac">[64]ANALISA!#REF!</definedName>
    <definedName name="pentin" localSheetId="2">'[52]Up &amp; bhn'!#REF!</definedName>
    <definedName name="pentin">'[52]Up &amp; bhn'!#REF!</definedName>
    <definedName name="penulangan_pancang_beton" localSheetId="2">#REF!</definedName>
    <definedName name="penulangan_pancang_beton">#REF!</definedName>
    <definedName name="penutupplafond" localSheetId="2">#REF!</definedName>
    <definedName name="penutupplafond">#REF!</definedName>
    <definedName name="PenyemprotAspal1000" localSheetId="2">[58]SB!#REF!</definedName>
    <definedName name="PenyemprotAspal1000">[58]SB!#REF!</definedName>
    <definedName name="PERABOT" localSheetId="2">#REF!</definedName>
    <definedName name="PERABOT">#REF!</definedName>
    <definedName name="PERALATAN" localSheetId="2">#REF!</definedName>
    <definedName name="PERALATAN">#REF!</definedName>
    <definedName name="PERALATAN_4" localSheetId="2">'[252]BAHAN  lap'!#REF!</definedName>
    <definedName name="PERALATAN_4">'[252]BAHAN  lap'!#REF!</definedName>
    <definedName name="Perancah" localSheetId="2">#REF!</definedName>
    <definedName name="Perancah">#REF!</definedName>
    <definedName name="perancah_B_0" localSheetId="2">#REF!</definedName>
    <definedName name="perancah_B_0">#REF!</definedName>
    <definedName name="perancah_K_1_2_5" localSheetId="2">#REF!</definedName>
    <definedName name="perancah_K_1_2_5">#REF!</definedName>
    <definedName name="perancah_K_2_2_5">#REF!</definedName>
    <definedName name="PERBANDINGAN">'[253] ANL. bw'!#REF!</definedName>
    <definedName name="perekat">'[52]Up &amp; bhn'!#REF!</definedName>
    <definedName name="PERHITSEWA" localSheetId="2">#REF!</definedName>
    <definedName name="PERHITSEWA">#REF!</definedName>
    <definedName name="PERPUS" localSheetId="2">#REF!</definedName>
    <definedName name="PERPUS">#REF!</definedName>
    <definedName name="PERSIAPAN" localSheetId="2">#REF!</definedName>
    <definedName name="PERSIAPAN">#REF!</definedName>
    <definedName name="PERSONIL_1">#REF!</definedName>
    <definedName name="PERSONIL_2">#REF!</definedName>
    <definedName name="PF_S_37">"$#REF!.$B$5:$O$5"</definedName>
    <definedName name="pgc">#REF!</definedName>
    <definedName name="pgc_23">"$#REF!.$M$229"</definedName>
    <definedName name="pgrkwtduri">#REF!</definedName>
    <definedName name="ph100_23">"$#REF!.$#REF!$#REF!"</definedName>
    <definedName name="ph150_23">"$#REF!.$#REF!$#REF!"</definedName>
    <definedName name="phf100_23">"$#REF!.$#REF!$#REF!"</definedName>
    <definedName name="phf150_23">"$#REF!.$#REF!$#REF!"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ickUp">#REF!</definedName>
    <definedName name="pijar">#REF!</definedName>
    <definedName name="pijar25">#REF!</definedName>
    <definedName name="PIL_37">"$#REF!.$AN$7:$AP$22"</definedName>
    <definedName name="pile32">[52]Str!#REF!</definedName>
    <definedName name="PIMPINAN">[123]HRG_NO_PRINT!$L$6</definedName>
    <definedName name="PINJEN" localSheetId="2">#REF!</definedName>
    <definedName name="PINJEN">#REF!</definedName>
    <definedName name="PINTU_A_37">"$#REF!.$L$61"</definedName>
    <definedName name="PINTU_B_37">"$#REF!.$L$62"</definedName>
    <definedName name="PINTU_BASE_37">"$#REF!.$L$60"</definedName>
    <definedName name="PINTU_C_37">"$#REF!.$L$63"</definedName>
    <definedName name="pintu_gudang">#REF!</definedName>
    <definedName name="pintu_pabrikasi">[142]SATUAN!$E$64</definedName>
    <definedName name="pintu_pagar_besi_kompl" localSheetId="2">#REF!</definedName>
    <definedName name="pintu_pagar_besi_kompl">#REF!</definedName>
    <definedName name="Pintu_Panil" localSheetId="2">#REF!</definedName>
    <definedName name="Pintu_Panil">#REF!</definedName>
    <definedName name="pintu1" localSheetId="2">[62]anal!#REF!</definedName>
    <definedName name="pintu1">[62]anal!#REF!</definedName>
    <definedName name="pintu2" localSheetId="2">[62]anal!#REF!</definedName>
    <definedName name="pintu2">[62]anal!#REF!</definedName>
    <definedName name="pintu3" localSheetId="2">[62]anal!#REF!</definedName>
    <definedName name="pintu3">[62]anal!#REF!</definedName>
    <definedName name="pintu4" localSheetId="2">[62]anal!#REF!</definedName>
    <definedName name="pintu4">[62]anal!#REF!</definedName>
    <definedName name="pintu5">[62]anal!#REF!</definedName>
    <definedName name="pintuair" localSheetId="2">#REF!</definedName>
    <definedName name="pintuair">#REF!</definedName>
    <definedName name="pintudoubleteakwood" localSheetId="2">#REF!</definedName>
    <definedName name="pintudoubleteakwood">#REF!</definedName>
    <definedName name="pintudoubletriplek" localSheetId="2">#REF!</definedName>
    <definedName name="pintudoubletriplek">#REF!</definedName>
    <definedName name="pintupanilkamper">#REF!</definedName>
    <definedName name="pintupanilmultiplek">#REF!</definedName>
    <definedName name="PIP_37">"$#REF!.$AH$7:$AJ$22"</definedName>
    <definedName name="PIPA">'[86] R A B'!#REF!</definedName>
    <definedName name="pipa_galvanis_sandaran" localSheetId="2">#REF!</definedName>
    <definedName name="pipa_galvanis_sandaran">#REF!</definedName>
    <definedName name="Pipa_PVC_4" localSheetId="2">#REF!</definedName>
    <definedName name="Pipa_PVC_4">#REF!</definedName>
    <definedName name="pipa1" localSheetId="2">#REF!</definedName>
    <definedName name="pipa1">#REF!</definedName>
    <definedName name="pipa4">#REF!</definedName>
    <definedName name="pipabesi">#REF!</definedName>
    <definedName name="pipabs2">#REF!</definedName>
    <definedName name="PIPAØ139.8CM">#REF!</definedName>
    <definedName name="PIPAØ15CM">#REF!</definedName>
    <definedName name="piparel25">#REF!</definedName>
    <definedName name="PIPE_37">"$#REF!.$A$304:$S$351"</definedName>
    <definedName name="PISAN3_">#REF!</definedName>
    <definedName name="pitu_BRC">#REF!</definedName>
    <definedName name="pj">'[77]Sat~Bahu'!$C$66</definedName>
    <definedName name="PJG" localSheetId="2">#REF!</definedName>
    <definedName name="PJG">#REF!</definedName>
    <definedName name="pju" localSheetId="2">#REF!</definedName>
    <definedName name="pju">#REF!</definedName>
    <definedName name="PK" localSheetId="2">[211]BAHAN!$F$181</definedName>
    <definedName name="pk">[137]DHSB!$G$35</definedName>
    <definedName name="PK_2">[145]bahan!$G$141</definedName>
    <definedName name="PK_4">[146]bahan!$G$141</definedName>
    <definedName name="PKAT14">'[86] R A B'!#REF!</definedName>
    <definedName name="PKAT19">'[86] R A B'!#REF!</definedName>
    <definedName name="pkj">[63]har.sat.B!$H$153</definedName>
    <definedName name="pkk">'[44]H S D'!$E$10</definedName>
    <definedName name="pkpmp" localSheetId="2">#REF!</definedName>
    <definedName name="pkpmp">#REF!</definedName>
    <definedName name="PKRJ">'[237]upah bahan'!$E$15</definedName>
    <definedName name="Pkseng" localSheetId="2">#REF!</definedName>
    <definedName name="Pkseng">#REF!</definedName>
    <definedName name="Pktrip" localSheetId="2">#REF!</definedName>
    <definedName name="Pktrip">#REF!</definedName>
    <definedName name="plafgrc6" localSheetId="2">#REF!</definedName>
    <definedName name="plafgrc6">#REF!</definedName>
    <definedName name="plafgyp9">#REF!</definedName>
    <definedName name="plafond">[62]anal!#REF!</definedName>
    <definedName name="plafond_cals" localSheetId="2">#REF!</definedName>
    <definedName name="plafond_cals">#REF!</definedName>
    <definedName name="pLAFOND_CALSIBOARD" localSheetId="2">#REF!</definedName>
    <definedName name="pLAFOND_CALSIBOARD">#REF!</definedName>
    <definedName name="plafond_gypsum" localSheetId="2">#REF!</definedName>
    <definedName name="plafond_gypsum">#REF!</definedName>
    <definedName name="Plafond_Papan_Lanan">#REF!</definedName>
    <definedName name="Plafond_Plywood">#REF!</definedName>
    <definedName name="plafonddanrangka">#REF!</definedName>
    <definedName name="plamer">[137]DHSB!$G$25</definedName>
    <definedName name="plamir" localSheetId="2">#REF!</definedName>
    <definedName name="plamir">#REF!</definedName>
    <definedName name="Plamir_kayu" localSheetId="2">#REF!</definedName>
    <definedName name="Plamir_kayu">#REF!</definedName>
    <definedName name="plamirkayu" localSheetId="2">#REF!</definedName>
    <definedName name="plamirkayu">#REF!</definedName>
    <definedName name="plamirtbk">#REF!</definedName>
    <definedName name="plamirtembok">#REF!</definedName>
    <definedName name="plamur">'[52]Up &amp; bhn'!#REF!</definedName>
    <definedName name="Plamurk" localSheetId="2">#REF!</definedName>
    <definedName name="Plamurk">#REF!</definedName>
    <definedName name="plamurt" localSheetId="2">#REF!</definedName>
    <definedName name="plamurt">#REF!</definedName>
    <definedName name="plastik">'[5]HB '!$F$187</definedName>
    <definedName name="PLAT">[217]Bahan!$G$50</definedName>
    <definedName name="plat_atap">[49]ANALISA!#REF!</definedName>
    <definedName name="Plat_Bed_Truck" localSheetId="2">#REF!</definedName>
    <definedName name="Plat_Bed_Truck">#REF!</definedName>
    <definedName name="plat_beton_K300" localSheetId="2">#REF!</definedName>
    <definedName name="plat_beton_K300">#REF!</definedName>
    <definedName name="Plat_beton_W" localSheetId="2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bordes">#REF!</definedName>
    <definedName name="platstrip">'[5]HB '!$F$65</definedName>
    <definedName name="plest13" localSheetId="2">#REF!</definedName>
    <definedName name="plest13">#REF!</definedName>
    <definedName name="plest15" localSheetId="2">#REF!</definedName>
    <definedName name="plest15">#REF!</definedName>
    <definedName name="plest3" localSheetId="2">#REF!</definedName>
    <definedName name="plest3">#REF!</definedName>
    <definedName name="plest5">#REF!</definedName>
    <definedName name="plester13">[62]anal!#REF!</definedName>
    <definedName name="plester13_2" localSheetId="2">#REF!</definedName>
    <definedName name="plester13_2">#REF!</definedName>
    <definedName name="plester13_6" localSheetId="2">#REF!</definedName>
    <definedName name="plester13_6">#REF!</definedName>
    <definedName name="plester13_7" localSheetId="2">#REF!</definedName>
    <definedName name="plester13_7">#REF!</definedName>
    <definedName name="plester14">#REF!</definedName>
    <definedName name="plester14_2">#REF!</definedName>
    <definedName name="plester14_6">#REF!</definedName>
    <definedName name="plester14_7">#REF!</definedName>
    <definedName name="plester15">[62]anal!$I$161</definedName>
    <definedName name="plester3" localSheetId="2">#REF!</definedName>
    <definedName name="plester3">#REF!</definedName>
    <definedName name="plester5" localSheetId="2">#REF!</definedName>
    <definedName name="plester5">#REF!</definedName>
    <definedName name="Plesteran" localSheetId="2">#REF!</definedName>
    <definedName name="Plesteran">#REF!</definedName>
    <definedName name="Plesteran_1_Pc___3_Ps__tebal_15_mm.">#REF!</definedName>
    <definedName name="Plesteran_1_Pc___6_Ps__tebal_15_mm.">#REF!</definedName>
    <definedName name="plesterwater">[62]anal!#REF!</definedName>
    <definedName name="plin">[254]Bahan!$H$33</definedName>
    <definedName name="PLINT">'[86] R A B'!#REF!</definedName>
    <definedName name="plit" localSheetId="2">#REF!</definedName>
    <definedName name="plit">#REF!</definedName>
    <definedName name="plituran">'[137]AHS. MB'!$L$13</definedName>
    <definedName name="pliturjadi">[65]har.sat.S!$I$106</definedName>
    <definedName name="PLMKY">'[86] R A B'!#REF!</definedName>
    <definedName name="PLMTM">'[86] R A B'!#REF!</definedName>
    <definedName name="PLP_37">"$#REF!.$Z$7:$AF$22"</definedName>
    <definedName name="plt">'[6]RAB 2'!$B$1:$H$173</definedName>
    <definedName name="plum" localSheetId="2">#REF!</definedName>
    <definedName name="plum">#REF!</definedName>
    <definedName name="plum_23">"$#REF!.$L$14"</definedName>
    <definedName name="ply.3.6">[72]harga!#REF!</definedName>
    <definedName name="ply.3.6mm">[72]harga!#REF!</definedName>
    <definedName name="ply.9mm">[72]harga!#REF!</definedName>
    <definedName name="plywood" localSheetId="2">#REF!</definedName>
    <definedName name="plywood">#REF!</definedName>
    <definedName name="plywood.2x" localSheetId="2">[72]analis!#REF!</definedName>
    <definedName name="plywood.2x">[72]analis!#REF!</definedName>
    <definedName name="pm" localSheetId="2">#REF!</definedName>
    <definedName name="pm">#REF!</definedName>
    <definedName name="PMAKADAM" localSheetId="2">[64]ANALISA!#REF!</definedName>
    <definedName name="PMAKADAM">[64]ANALISA!#REF!</definedName>
    <definedName name="Pneumatic_Jack_Hummer" localSheetId="2">#REF!</definedName>
    <definedName name="Pneumatic_Jack_Hummer">#REF!</definedName>
    <definedName name="pneumatic_tire_roller_AC" localSheetId="2">#REF!</definedName>
    <definedName name="pneumatic_tire_roller_AC">#REF!</definedName>
    <definedName name="pneumatic_tire_roller_ACL" localSheetId="2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bs">#REF!</definedName>
    <definedName name="PO" localSheetId="2">'[77]Sat~Bahu'!$C$13</definedName>
    <definedName name="po">[139]Elektrikal!#REF!</definedName>
    <definedName name="POER" localSheetId="2">#REF!</definedName>
    <definedName name="POER">#REF!</definedName>
    <definedName name="poerp1" localSheetId="2">#REF!</definedName>
    <definedName name="poerp1">#REF!</definedName>
    <definedName name="poerp2" localSheetId="2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litur">#REF!</definedName>
    <definedName name="polituran">#REF!</definedName>
    <definedName name="polol">#REF!</definedName>
    <definedName name="PompaAir">[58]SB!#REF!</definedName>
    <definedName name="pondasi" localSheetId="2">#REF!</definedName>
    <definedName name="pondasi">#REF!</definedName>
    <definedName name="Pondasi_Batu_Gunung" localSheetId="2">#REF!</definedName>
    <definedName name="Pondasi_Batu_Gunung">#REF!</definedName>
    <definedName name="Pondasi_Beton_Bertulang_Praktis" localSheetId="2">#REF!</definedName>
    <definedName name="Pondasi_Beton_Bertulang_Praktis">#REF!</definedName>
    <definedName name="Pondasi_Roolag_Bata">#REF!</definedName>
    <definedName name="PONDASI_TAPAK">#REF!</definedName>
    <definedName name="porous">#REF!</definedName>
    <definedName name="PORUS">[64]ANALISA!#REF!</definedName>
    <definedName name="POS" localSheetId="2">#REF!</definedName>
    <definedName name="POS">#REF!</definedName>
    <definedName name="potong">[52]Str!#REF!</definedName>
    <definedName name="PP" localSheetId="2">#REF!</definedName>
    <definedName name="PP">#REF!</definedName>
    <definedName name="ppasang">'[85]har-sat'!$E$10</definedName>
    <definedName name="pph" localSheetId="2">#REF!</definedName>
    <definedName name="pph">#REF!</definedName>
    <definedName name="pph_23">"$#REF!.$C$2"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_23">"$#REF!.$C$1"</definedName>
    <definedName name="ppnbek">#REF!</definedName>
    <definedName name="ppnjati">'[104]HB '!$F$29</definedName>
    <definedName name="ppnkpr">'[5]HB '!$F$33</definedName>
    <definedName name="ppnmer">'[5]HB '!$F$36</definedName>
    <definedName name="PPNNM" localSheetId="2">#REF!</definedName>
    <definedName name="PPNNM">#REF!</definedName>
    <definedName name="PR" localSheetId="2">#REF!</definedName>
    <definedName name="PR">#REF!</definedName>
    <definedName name="praktis" localSheetId="2">[43]Analisa!#REF!</definedName>
    <definedName name="praktis">[43]Analisa!#REF!</definedName>
    <definedName name="PRECAST_A_37">"$#REF!.$L$37"</definedName>
    <definedName name="PRECAST_B_37">"$#REF!.$L$38"</definedName>
    <definedName name="PRECAST_C_37">"$#REF!.$L$39"</definedName>
    <definedName name="prembes">'[52]Up &amp; bhn'!#REF!</definedName>
    <definedName name="PRFC">#N/A</definedName>
    <definedName name="prime">#REF!</definedName>
    <definedName name="PrinCIV.16">'[255]112-885'!$A$721:$M$800,'[255]112-885'!$A$881:$M$960,'[255]112-885'!$A$1041:$M$1120,'[255]112-885'!$A$1201:$M$1280,'[255]112-885'!$A$1361:$M$1440,'[255]112-885'!$A$1841:$M$1920,'[255]112-885'!$A$2001:$M$2080,'[255]112-885'!$A$2561:$M$2640,'[255]112-885'!$A$3281:$M$3360</definedName>
    <definedName name="Pring_bongkotan" localSheetId="2">#REF!</definedName>
    <definedName name="Pring_bongkotan">#REF!</definedName>
    <definedName name="print" localSheetId="2">#REF!</definedName>
    <definedName name="print">#REF!</definedName>
    <definedName name="Print_Are" localSheetId="2">#REF!</definedName>
    <definedName name="Print_Are">#REF!</definedName>
    <definedName name="_xlnm.Print_Area" localSheetId="0">ABK!$A$1:$F$145</definedName>
    <definedName name="_xlnm.Print_Area" localSheetId="8">Beton!$A$1:$V$29</definedName>
    <definedName name="_xlnm.Print_Area" localSheetId="4">EVALUASI!$A$1:$F$1416</definedName>
    <definedName name="_xlnm.Print_Area" localSheetId="3">GAJI!$A$1:$D$140</definedName>
    <definedName name="_xlnm.Print_Area" localSheetId="1">KBP!$A$1:$N$223</definedName>
    <definedName name="_xlnm.Print_Area" localSheetId="9">Kolom!$A$1:$T$80</definedName>
    <definedName name="_xlnm.Print_Area" localSheetId="7">Plat!$A$1:$AK$80</definedName>
    <definedName name="_xlnm.Print_Area" localSheetId="5">Pondasi!$A$1:$T$136</definedName>
    <definedName name="_xlnm.Print_Area" localSheetId="2">RBK!$A$1:$E$31</definedName>
    <definedName name="_xlnm.Print_Area" localSheetId="6">Tiang!$A$1:$T$121</definedName>
    <definedName name="_xlnm.Print_Area">#REF!</definedName>
    <definedName name="Print_Area_1" localSheetId="2">#REF!</definedName>
    <definedName name="Print_Area_1">#REF!</definedName>
    <definedName name="Print_Area_2" localSheetId="2">#REF!</definedName>
    <definedName name="Print_Area_2">#REF!</definedName>
    <definedName name="Print_Area_3">"#REF!"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8_9">#REF!</definedName>
    <definedName name="PRINT_AREA_MI" localSheetId="2">#REF!</definedName>
    <definedName name="Print_Area_MI">'[256]ANL-PEK'!#REF!</definedName>
    <definedName name="Print_Area_MI___0" localSheetId="2">[111]AHSbj!#REF!</definedName>
    <definedName name="Print_Area_MI___0">[111]AHSbj!#REF!</definedName>
    <definedName name="Print_Area_MI___11" localSheetId="2">#REF!</definedName>
    <definedName name="Print_Area_MI___11">#REF!</definedName>
    <definedName name="Print_Area_MI___13" localSheetId="2">#REF!</definedName>
    <definedName name="Print_Area_MI___13">#REF!</definedName>
    <definedName name="Print_Area_MI___15" localSheetId="2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[257]AHSbj!#REF!</definedName>
    <definedName name="Print_Area_MI___7" localSheetId="2">#REF!</definedName>
    <definedName name="Print_Area_MI___7">#REF!</definedName>
    <definedName name="Print_Area_MI___9" localSheetId="2">#REF!</definedName>
    <definedName name="Print_Area_MI___9">#REF!</definedName>
    <definedName name="Print_Area_MI_11" localSheetId="2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23">"$#REF!.$B$713:$G$973"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4">EVALUASI!$4:$5</definedName>
    <definedName name="_xlnm.Print_Titles">#REF!</definedName>
    <definedName name="PRINT_TITLES_MI" localSheetId="2">#REF!</definedName>
    <definedName name="Print_Titles_MI">#REF!</definedName>
    <definedName name="Print_Titles_MI___0" localSheetId="2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7">"$#REF!.$A$1:$IV$9"</definedName>
    <definedName name="Print_Titles_MI_6">#REF!</definedName>
    <definedName name="Print_Titles_MI_7">#REF!</definedName>
    <definedName name="Print_Titles_MI_9">#REF!</definedName>
    <definedName name="Print2">'[255]112-885'!$A$721:$M$800,'[255]112-885'!$A$881:$M$960,'[255]112-885'!$A$1041:$M$1120,'[255]112-885'!$A$1201:$M$1280,'[255]112-885'!$A$1361:$M$1440,'[255]112-885'!$A$2561:$M$2640,'[255]112-885'!$A$3281:$M$3360,'[255]112-885'!$A$3521:$M$3600,'[255]112-885'!$A$3761:$M$3840</definedName>
    <definedName name="PRITN_TITLES" localSheetId="2">#REF!</definedName>
    <definedName name="PRITN_TITLES">#REF!</definedName>
    <definedName name="PRO" localSheetId="2">#REF!</definedName>
    <definedName name="PRO">#REF!</definedName>
    <definedName name="PRO_23">"$#REF!.$J$63"</definedName>
    <definedName name="prod.atb">#REF!</definedName>
    <definedName name="prod.atbl">#REF!</definedName>
    <definedName name="prod.laston">#REF!</definedName>
    <definedName name="proofingnopy">#REF!</definedName>
    <definedName name="PROP">[143]HRG_NO_PRINT!$L$2</definedName>
    <definedName name="Provinsi" localSheetId="2">#REF!</definedName>
    <definedName name="Provinsi">#REF!</definedName>
    <definedName name="PROYEK.B" localSheetId="2">[72]harga!#REF!</definedName>
    <definedName name="PROYEK.B">[72]harga!#REF!</definedName>
    <definedName name="prs" localSheetId="2">#REF!</definedName>
    <definedName name="prs">#REF!</definedName>
    <definedName name="prs_23">"$#REF!.$M$228"</definedName>
    <definedName name="prttractor">[101]SB!$H$134</definedName>
    <definedName name="PS" localSheetId="2">#REF!</definedName>
    <definedName name="PS">#REF!</definedName>
    <definedName name="ps.beton">[65]har.sat.S!$I$9</definedName>
    <definedName name="PS.PASANG" localSheetId="2">'[117]HARGA BAHAN'!$F$34</definedName>
    <definedName name="ps.pasang">[65]har.sat.S!$I$10</definedName>
    <definedName name="ps.urug">[65]har.sat.S!$I$11</definedName>
    <definedName name="PS_BATU_KALI" localSheetId="2">#REF!</definedName>
    <definedName name="PS_BATU_KALI">#REF!</definedName>
    <definedName name="PS_BATU_TEMPEL" localSheetId="2">#REF!</definedName>
    <definedName name="PS_BATU_TEMPEL">#REF!</definedName>
    <definedName name="ps_dinding13" localSheetId="2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ng">#REF!</definedName>
    <definedName name="psaub">'[77]Sat~Bahu'!$C$46</definedName>
    <definedName name="psbeton" localSheetId="2">#REF!</definedName>
    <definedName name="psbeton">#REF!</definedName>
    <definedName name="PSDINDING13" localSheetId="2">#REF!</definedName>
    <definedName name="PSDINDING13">#REF!</definedName>
    <definedName name="PSDINDING15" localSheetId="2">#REF!</definedName>
    <definedName name="PSDINDING15">#REF!</definedName>
    <definedName name="psdrainase2" localSheetId="2">'[157]D.K H'!#REF!</definedName>
    <definedName name="psdrainase2">'[157]D.K H'!#REF!</definedName>
    <definedName name="PsGenteng" localSheetId="2">#REF!</definedName>
    <definedName name="PsGenteng">#REF!</definedName>
    <definedName name="PSKACAPOLOS" localSheetId="2">#REF!</definedName>
    <definedName name="PSKACAPOLOS">#REF!</definedName>
    <definedName name="PSKRMMOT2025" localSheetId="2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[50]KOEF!$D$3</definedName>
    <definedName name="Psng_Bouwplank" localSheetId="2">#REF!</definedName>
    <definedName name="Psng_Bouwplank">#REF!</definedName>
    <definedName name="Psng_Kawat_Harmonika" localSheetId="2">#REF!</definedName>
    <definedName name="Psng_Kawat_Harmonika">#REF!</definedName>
    <definedName name="psp">'[77]Sat~Bahu'!$C$47</definedName>
    <definedName name="pspasang">[63]har.sat.B!$H$8</definedName>
    <definedName name="PSPLAFOND" localSheetId="2">#REF!</definedName>
    <definedName name="PSPLAFOND">#REF!</definedName>
    <definedName name="pspvc100">[247]ANALISA!$I$402</definedName>
    <definedName name="pspvc25">[247]ANALISA!$I$342</definedName>
    <definedName name="pspvc50">[247]ANALISA!$I$362</definedName>
    <definedName name="pspvc75">[247]ANALISA!$I$382</definedName>
    <definedName name="psr.beton">[72]harga!#REF!</definedName>
    <definedName name="psr.urug">[72]harga!#REF!</definedName>
    <definedName name="psrbtn">'[5]HB '!$F$48</definedName>
    <definedName name="psrcor" localSheetId="2">#REF!</definedName>
    <definedName name="psrcor">#REF!</definedName>
    <definedName name="psrps">'[5]HB '!$F$49</definedName>
    <definedName name="psrurug">[239]HSBU!$H$39</definedName>
    <definedName name="PSTR" localSheetId="2">#REF!</definedName>
    <definedName name="PSTR">#REF!</definedName>
    <definedName name="psu">'[44]H S D'!$E$25</definedName>
    <definedName name="PSUMUR">[64]ANALISA!#REF!</definedName>
    <definedName name="Psurug" localSheetId="2">#REF!</definedName>
    <definedName name="Psurug">#REF!</definedName>
    <definedName name="PT">[154]FAK!$B$13</definedName>
    <definedName name="ptb" localSheetId="2">#REF!</definedName>
    <definedName name="ptb">#REF!</definedName>
    <definedName name="PTB_2">[145]bahan!$G$137</definedName>
    <definedName name="PTB_4">[146]bahan!$G$137</definedName>
    <definedName name="PTBS" localSheetId="2">#REF!</definedName>
    <definedName name="PTBS">#REF!</definedName>
    <definedName name="ptc" localSheetId="2">#REF!</definedName>
    <definedName name="ptc">#REF!</definedName>
    <definedName name="PTC_2">[145]bahan!$G$140</definedName>
    <definedName name="PTC_4">[146]bahan!$G$140</definedName>
    <definedName name="ptdll">'[77]Sat~Bahu'!$C$114</definedName>
    <definedName name="PTJW" localSheetId="2">#REF!</definedName>
    <definedName name="PTJW">#REF!</definedName>
    <definedName name="ptk" localSheetId="2">#REF!</definedName>
    <definedName name="ptk">#REF!</definedName>
    <definedName name="PTK_2">[145]bahan!$G$138</definedName>
    <definedName name="PTK_4">[146]bahan!$G$138</definedName>
    <definedName name="ptl">[98]Analisa!$D$476</definedName>
    <definedName name="ptl_2">[99]Analisa!$D$476</definedName>
    <definedName name="ptl_4">[100]Analisa!$D$476</definedName>
    <definedName name="PTR">'[81]Harga Dasar'!#REF!</definedName>
    <definedName name="pts" localSheetId="2">#REF!</definedName>
    <definedName name="pts">#REF!</definedName>
    <definedName name="PTS_2">[145]bahan!$G$139</definedName>
    <definedName name="PTS_4">[146]bahan!$G$139</definedName>
    <definedName name="ptt">[98]Analisa!$D$158</definedName>
    <definedName name="ptt_2">[99]Analisa!$D$158</definedName>
    <definedName name="ptt_4">[100]Analisa!$D$158</definedName>
    <definedName name="PU" localSheetId="2">#REF!</definedName>
    <definedName name="PU">#REF!</definedName>
    <definedName name="PUP_37">"$#REF!.$M$7:$U$22"</definedName>
    <definedName name="pupuk">'[5]HB '!$F$186</definedName>
    <definedName name="pupuk_penanaman_pohon" localSheetId="2">#REF!</definedName>
    <definedName name="pupuk_penanaman_pohon">#REF!</definedName>
    <definedName name="Purug" localSheetId="2">[213]Analisa!#REF!</definedName>
    <definedName name="Purug">[213]Analisa!#REF!</definedName>
    <definedName name="PUSAT" localSheetId="2">#REF!</definedName>
    <definedName name="PUSAT">'[24]Analisa HSPK'!#REF!</definedName>
    <definedName name="Putih" localSheetId="2">#REF!</definedName>
    <definedName name="Putih">#REF!</definedName>
    <definedName name="pv100_23">"$#REF!.$#REF!$#REF!"</definedName>
    <definedName name="pv40_23">"$#REF!.$V$107"</definedName>
    <definedName name="pv50_23">"$#REF!.$#REF!$#REF!"</definedName>
    <definedName name="pv80_23">"$#REF!.$#REF!$#REF!"</definedName>
    <definedName name="pvc0.5">[65]har.sat.S!$I$72</definedName>
    <definedName name="pvc100_23">"'file:///F:/DOCUME~1/MARKET~1/LOCALS~1/Temp/lamp-d.XLS'#$SAP.$#REF!$#REF!"</definedName>
    <definedName name="pvc150_23">"'file:///F:/DOCUME~1/MARKET~1/LOCALS~1/Temp/lamp-d.XLS'#$SAP.$#REF!$#REF!"</definedName>
    <definedName name="pvc2.0.5">[65]har.sat.S!$I$75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3.4">[65]har.sat.S!$I$73</definedName>
    <definedName name="pvc32_23">"'file:///F:/DOCUME~1/MARKET~1/LOCALS~1/Temp/lamp-d.XLS'#$SAP.$#REF!$#REF!"</definedName>
    <definedName name="pvc40_23">"'file:///F:/DOCUME~1/MARKET~1/LOCALS~1/Temp/lamp-d.XLS'#$SAP.$#REF!$#REF!"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f100">[16]SAP!#REF!</definedName>
    <definedName name="pvcf100_23">"'file:///F:/DOCUME~1/MARKET~1/LOCALS~1/Temp/lamp-d.XLS'#$SAP.$#REF!$#REF!"</definedName>
    <definedName name="pvcf150">[16]SAP!#REF!</definedName>
    <definedName name="pvcf150_23">"'file:///F:/DOCUME~1/MARKET~1/LOCALS~1/Temp/lamp-d.XLS'#$SAP.$#REF!$#REF!"</definedName>
    <definedName name="pvcf200">[16]SAP!#REF!</definedName>
    <definedName name="pvcf200_23">"'file:///F:/DOCUME~1/MARKET~1/LOCALS~1/Temp/lamp-d.XLS'#$SAP.$#REF!$#REF!"</definedName>
    <definedName name="pvcf65">[16]SAP!#REF!</definedName>
    <definedName name="pvcf65_23">"'file:///F:/DOCUME~1/MARKET~1/LOCALS~1/Temp/lamp-d.XLS'#$SAP.$#REF!$#REF!"</definedName>
    <definedName name="pvcf80">[16]SAP!#REF!</definedName>
    <definedName name="pvcf80_23">"'file:///F:/DOCUME~1/MARKET~1/LOCALS~1/Temp/lamp-d.XLS'#$SAP.$#REF!$#REF!"</definedName>
    <definedName name="pvent">'[52]Up &amp; bhn'!#REF!</definedName>
    <definedName name="pvf100_23">"$#REF!.$#REF!$#REF!"</definedName>
    <definedName name="pvf80_23">"$#REF!.$#REF!$#REF!"</definedName>
    <definedName name="Q" localSheetId="2">#REF!</definedName>
    <definedName name="q" hidden="1">'[24]Analisa HSPK'!#REF!</definedName>
    <definedName name="qer" localSheetId="2">#REF!</definedName>
    <definedName name="qer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7">#REF!</definedName>
    <definedName name="qqq">#REF!</definedName>
    <definedName name="QQQQ">[73]ANALISA!#REF!</definedName>
    <definedName name="QRESG">#N/A</definedName>
    <definedName name="QSWQW">[93]bahan!$A$79:$E$96</definedName>
    <definedName name="QTY" localSheetId="2">#REF!</definedName>
    <definedName name="QTY">#REF!</definedName>
    <definedName name="qvf_135" localSheetId="2">[139]Elektrikal!#REF!</definedName>
    <definedName name="qvf_135">[139]Elektrikal!#REF!</definedName>
    <definedName name="qwqw" localSheetId="2">#REF!</definedName>
    <definedName name="qwqw">#REF!</definedName>
    <definedName name="qwqwdsd">[258]bahan!$A$79:$E$96</definedName>
    <definedName name="qwqwsq">[93]bahan!$A$79:$E$96</definedName>
    <definedName name="R.106" localSheetId="2">#REF!</definedName>
    <definedName name="R.106">#REF!</definedName>
    <definedName name="R.140" localSheetId="2">#REF!</definedName>
    <definedName name="R.140">#REF!</definedName>
    <definedName name="R.147" localSheetId="2">#REF!</definedName>
    <definedName name="R.147">#REF!</definedName>
    <definedName name="R.149">#REF!</definedName>
    <definedName name="R.155">#REF!</definedName>
    <definedName name="R.27">#REF!</definedName>
    <definedName name="R.37">#REF!</definedName>
    <definedName name="R.40">#REF!</definedName>
    <definedName name="R.43">#REF!</definedName>
    <definedName name="R.46">#REF!</definedName>
    <definedName name="R.48">#REF!</definedName>
    <definedName name="R.49">#REF!</definedName>
    <definedName name="R.50">#REF!</definedName>
    <definedName name="R.51">#REF!</definedName>
    <definedName name="R.53">#REF!</definedName>
    <definedName name="R.56">#REF!</definedName>
    <definedName name="R.58">#REF!</definedName>
    <definedName name="R.76">#REF!</definedName>
    <definedName name="R.77">#REF!</definedName>
    <definedName name="R.80">#REF!</definedName>
    <definedName name="R.81">#REF!</definedName>
    <definedName name="R.83">#REF!</definedName>
    <definedName name="R.84">#REF!</definedName>
    <definedName name="R.89">#REF!</definedName>
    <definedName name="R_">#REF!</definedName>
    <definedName name="R__37">"$#REF!.$#REF!$#REF!:$#REF!$#REF!"</definedName>
    <definedName name="RAB">#REF!</definedName>
    <definedName name="Rab.R.Paramedis.T.50">#REF!</definedName>
    <definedName name="RAB_1">#REF!</definedName>
    <definedName name="RAB_ASLI">#REF!</definedName>
    <definedName name="rab_ipltl">'[6]RAB 2'!$B$1:$H$172</definedName>
    <definedName name="RAB_STR" localSheetId="2">#REF!</definedName>
    <definedName name="RAB_STR">#REF!</definedName>
    <definedName name="rabat" localSheetId="2">#REF!</definedName>
    <definedName name="rabat">#REF!</definedName>
    <definedName name="rabat_2" localSheetId="2">#REF!</definedName>
    <definedName name="rabat_2">#REF!</definedName>
    <definedName name="rabat_6">#REF!</definedName>
    <definedName name="rabat_7">#REF!</definedName>
    <definedName name="rabbit">[36]TENAGA!#REF!</definedName>
    <definedName name="RABBPN">'[86] R A B'!#REF!</definedName>
    <definedName name="rabett">[36]TENAGA!#REF!</definedName>
    <definedName name="rabmenggala">'[86] R A B'!#REF!</definedName>
    <definedName name="raf">[36]TENAGA!#REF!</definedName>
    <definedName name="rambu" localSheetId="2">#REF!</definedName>
    <definedName name="rambu">#REF!</definedName>
    <definedName name="RAMBU_1" localSheetId="2">#REF!</definedName>
    <definedName name="RAMBU_1">#REF!</definedName>
    <definedName name="RAMBU_2" localSheetId="2">#REF!</definedName>
    <definedName name="RAMBU_2">#REF!</definedName>
    <definedName name="rambujalan">#REF!</definedName>
    <definedName name="RANGESDY">[127]SBDY!$B$20:$K$266</definedName>
    <definedName name="Rangka_Badan_Ky_Ulin" localSheetId="2">#REF!</definedName>
    <definedName name="Rangka_Badan_Ky_Ulin">#REF!</definedName>
    <definedName name="Rangka_Badan_Ulin" localSheetId="2">#REF!</definedName>
    <definedName name="Rangka_Badan_Ulin">#REF!</definedName>
    <definedName name="Rangka_Bawah_Ulin" localSheetId="2">#REF!</definedName>
    <definedName name="Rangka_Bawah_Ulin">#REF!</definedName>
    <definedName name="Rangka_bwh_KY_Ulin">#REF!</definedName>
    <definedName name="Rangka_Pintu_Jendela">#REF!</definedName>
    <definedName name="rangkanaco">[72]harga!#REF!</definedName>
    <definedName name="rangkaplafond" localSheetId="2">#REF!</definedName>
    <definedName name="rangkaplafond">#REF!</definedName>
    <definedName name="RAP" localSheetId="2">#REF!</definedName>
    <definedName name="RAP">#REF!</definedName>
    <definedName name="RAP_23">"$#REF!.$F$14"</definedName>
    <definedName name="RAPPEL">#N/A</definedName>
    <definedName name="RATE_37">"$#REF!.$D$27"</definedName>
    <definedName name="rayap">#REF!</definedName>
    <definedName name="rayben3">#REF!</definedName>
    <definedName name="rayben5">#REF!</definedName>
    <definedName name="rb">'[259]Harsat Bahan'!$A$8:$E$874</definedName>
    <definedName name="rd_150_rpl9">[139]Elektrikal!#REF!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U_37">"$#REF!.$F$16:$L$37"</definedName>
    <definedName name="RE_37">"$#REF!.$A$191"</definedName>
    <definedName name="REAL">#REF!</definedName>
    <definedName name="REAL_23">"$#REF!.$L$39"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erer">#REF!</definedName>
    <definedName name="ref_37">"$#REF!.$L$803"</definedName>
    <definedName name="REGO_SIKU100">#REF!</definedName>
    <definedName name="rehab">#REF!</definedName>
    <definedName name="REHAB_BAHU">#REF!</definedName>
    <definedName name="rek">[36]TENAGA!#REF!</definedName>
    <definedName name="REK_AN" localSheetId="2">#REF!</definedName>
    <definedName name="REK_AN">#REF!</definedName>
    <definedName name="REKAN" localSheetId="2">#REF!</definedName>
    <definedName name="REKAN">#REF!</definedName>
    <definedName name="REKAP" localSheetId="2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NALISA">'[147]rekap anal'!$B$4:$I$1365</definedName>
    <definedName name="rekap2">'[260] ANL. bw'!#REF!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mix175">#REF!</definedName>
    <definedName name="remix225">#REF!</definedName>
    <definedName name="remix250">'[5]HB '!$F$55</definedName>
    <definedName name="reng" localSheetId="2">#REF!</definedName>
    <definedName name="reng">#REF!</definedName>
    <definedName name="rengjati" localSheetId="2">#REF!</definedName>
    <definedName name="rengjati">#REF!</definedName>
    <definedName name="REP_AFF">#N/A</definedName>
    <definedName name="REP_M">#N/A</definedName>
    <definedName name="REP_ORIG">#N/A</definedName>
    <definedName name="REP_TRANSF">#N/A</definedName>
    <definedName name="resid" localSheetId="2">#REF!</definedName>
    <definedName name="resid">#REF!</definedName>
    <definedName name="RESULT_37">"$#REF!.$A$9:$J$2099"</definedName>
    <definedName name="ret">#N/A</definedName>
    <definedName name="rew" localSheetId="2">{"Book1","4.09 FLORA DAN FAUNA.xls","4.22 PERLENGKAPAN SEKOLAH.xls"}</definedName>
    <definedName name="rew">{"Book1","4.09 FLORA DAN FAUNA.xls","4.22 PERLENGKAPAN SEKOLAH.xls"}</definedName>
    <definedName name="RFSL_37">"$#REF!.$C$24"</definedName>
    <definedName name="RFWEA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balk_beton_bertulang_praktis">#REF!</definedName>
    <definedName name="RINSU_37">"$#REF!.$BS$36"</definedName>
    <definedName name="rk100_23">"$#REF!.$J$126"</definedName>
    <definedName name="rk200_23">"$#REF!.$J$125"</definedName>
    <definedName name="rk300_23">"$#REF!.$J$124"</definedName>
    <definedName name="rk600_23">"$#REF!.$J$1150"</definedName>
    <definedName name="rkbesi">'[52]Up &amp; bhn'!#REF!</definedName>
    <definedName name="rkl1000_23">"$#REF!.$#REF!$#REF!"</definedName>
    <definedName name="rkl1200_23">"$#REF!.$J$461"</definedName>
    <definedName name="rkl200_23">"$#REF!.$#REF!$#REF!"</definedName>
    <definedName name="rkl300_23">"$#REF!.$#REF!$#REF!"</definedName>
    <definedName name="rkl400_23">"$#REF!.$#REF!$#REF!"</definedName>
    <definedName name="rkl500_23">"$#REF!.$#REF!$#REF!"</definedName>
    <definedName name="rkl600_23">"$#REF!.$#REF!$#REF!"</definedName>
    <definedName name="rkl700_23">"$#REF!.$#REF!$#REF!"</definedName>
    <definedName name="rkl800_23">"$#REF!.$#REF!$#REF!"</definedName>
    <definedName name="RLABO_37">"$#REF!.$HM$36"</definedName>
    <definedName name="RLL">#REF!</definedName>
    <definedName name="rm_300_236">[139]Elektrikal!#REF!</definedName>
    <definedName name="RMISC_37">"$#REF!.$EP$36"</definedName>
    <definedName name="Road_marking_tool">#REF!</definedName>
    <definedName name="roiter">#REF!</definedName>
    <definedName name="rolag">#REF!</definedName>
    <definedName name="rolcat">'[52]Up &amp; bhn'!#REF!</definedName>
    <definedName name="roldoralm" localSheetId="2">#REF!</definedName>
    <definedName name="roldoralm">#REF!</definedName>
    <definedName name="roldorstel" localSheetId="2">#REF!</definedName>
    <definedName name="roldorstel">#REF!</definedName>
    <definedName name="roller" localSheetId="2">#REF!</definedName>
    <definedName name="roller">#REF!</definedName>
    <definedName name="Roller_Vibrator">#REF!</definedName>
    <definedName name="rollingdoor">[65]har.sat.S!$I$129</definedName>
    <definedName name="roltba">'[5]HB '!$F$162</definedName>
    <definedName name="RoolD1" localSheetId="2">#REF!</definedName>
    <definedName name="RoolD1">#REF!</definedName>
    <definedName name="RoolD2" localSheetId="2">#REF!</definedName>
    <definedName name="RoolD2">#REF!</definedName>
    <definedName name="rooster" localSheetId="2">[43]Bahan!#REF!</definedName>
    <definedName name="rooster">[43]Bahan!#REF!</definedName>
    <definedName name="rooster_bata" localSheetId="2">#REF!</definedName>
    <definedName name="rooster_bata">#REF!</definedName>
    <definedName name="roster" localSheetId="2">#REF!</definedName>
    <definedName name="roster">#REF!</definedName>
    <definedName name="roster.batako">[65]har.sat.S!$I$32</definedName>
    <definedName name="rosterbatako">[65]har.sat.S!$I$32</definedName>
    <definedName name="rosterklingker">[65]har.sat.S!$I$33</definedName>
    <definedName name="ROUND" localSheetId="2">#REF!</definedName>
    <definedName name="ROUND">#REF!</definedName>
    <definedName name="ROUND_23">"$#REF!.$H$4"</definedName>
    <definedName name="ROUNDL_37">"$#REF!.$D$31"</definedName>
    <definedName name="ROUNDM_37">"$#REF!.$D$30"</definedName>
    <definedName name="Rp">'[5]HB '!#REF!</definedName>
    <definedName name="Rp._unit" localSheetId="2">#REF!</definedName>
    <definedName name="Rp._unit">#REF!</definedName>
    <definedName name="RPAIN_37">"$#REF!.$CR$36"</definedName>
    <definedName name="RR">#REF!</definedName>
    <definedName name="RSLEE_37">"$#REF!.$DQ$36"</definedName>
    <definedName name="RSUBT_37">"$#REF!.$AT$36"</definedName>
    <definedName name="RSUM1_37">"$#REF!.$F$3"</definedName>
    <definedName name="RSUM2_37">"$#REF!.$T$36"</definedName>
    <definedName name="RSUM3_37">"$#REF!.$AH$3"</definedName>
    <definedName name="RTEST_37">"$#REF!.$GN$36"</definedName>
    <definedName name="RTRYTJ">#REF!</definedName>
    <definedName name="RTRYTJ_7">#REF!</definedName>
    <definedName name="RTYTY">[93]bahan!$A$79:$E$96</definedName>
    <definedName name="rubber_bearing" localSheetId="2">#REF!</definedName>
    <definedName name="rubber_bearing">#REF!</definedName>
    <definedName name="rubberjoint" localSheetId="2">#REF!</definedName>
    <definedName name="rubberjoint">#REF!</definedName>
    <definedName name="Rucika_Wavin" localSheetId="2">#REF!</definedName>
    <definedName name="Rucika_Wavin">#REF!</definedName>
    <definedName name="Rucika_Wavin_23">"$#REF!.$C$6"</definedName>
    <definedName name="rukan_a">[261]DAF_2!#REF!</definedName>
    <definedName name="rukan_a_23">"'file:////Boyo di sini/chitos/BQ-HS.XLS'#$TOWN.$#REF!$#REF!"</definedName>
    <definedName name="rukan_aa">[261]DAF_2!#REF!</definedName>
    <definedName name="rukan_aa_23">"'file:////Boyo di sini/chitos/BQ-HS.XLS'#$TOWN.$#REF!$#REF!"</definedName>
    <definedName name="rukan_b">[261]DAF_2!#REF!</definedName>
    <definedName name="rukan_b_23">"'file:////Boyo di sini/chitos/BQ-HS.XLS'#$TOWN.$#REF!$#REF!"</definedName>
    <definedName name="rukan_c">[261]DAF_2!#REF!</definedName>
    <definedName name="rukan_c_23">"'file:////Boyo di sini/chitos/BQ-HS.XLS'#$TOWN.$#REF!$#REF!"</definedName>
    <definedName name="rukan_cc">[261]DAF_2!#REF!</definedName>
    <definedName name="rukan_cc_23">"'file:////Boyo di sini/chitos/BQ-HS.XLS'#$TOWN.$#REF!$#REF!"</definedName>
    <definedName name="rukan_d">[261]DAF_2!#REF!</definedName>
    <definedName name="rukan_d_23">"'file:////Boyo di sini/chitos/BQ-HS.XLS'#$TOWN.$#REF!$#REF!"</definedName>
    <definedName name="rukan_dd">[261]DAF_2!#REF!</definedName>
    <definedName name="rukan_dd_23">"'file:////Boyo di sini/chitos/BQ-HS.XLS'#$TOWN.$#REF!$#REF!"</definedName>
    <definedName name="rukan_e">[261]DAF_2!#REF!</definedName>
    <definedName name="rukan_e_23">"'file:////Boyo di sini/chitos/BQ-HS.XLS'#$TOWN.$#REF!$#REF!"</definedName>
    <definedName name="rukan_ee">[261]DAF_2!#REF!</definedName>
    <definedName name="rukan_ee_23">"'file:////Boyo di sini/chitos/BQ-HS.XLS'#$TOWN.$#REF!$#REF!"</definedName>
    <definedName name="rumput">'[5]HB '!$F$182</definedName>
    <definedName name="RUTIN" localSheetId="2">#REF!</definedName>
    <definedName name="RUTIN">'[47]Kuantitas &amp; Harga'!#REF!</definedName>
    <definedName name="s" localSheetId="2">#REF!</definedName>
    <definedName name="S">#REF!</definedName>
    <definedName name="s.muung.0.18" localSheetId="2">[72]harga!#REF!</definedName>
    <definedName name="s.muung.0.18">[72]harga!#REF!</definedName>
    <definedName name="S_23">"$#REF!.$C$1:$C$4"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AnggaranRange">#REF!</definedName>
    <definedName name="S3B11LBLRange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[72]harga!#REF!</definedName>
    <definedName name="sab">'[77]Sat~Bahu'!$G$49</definedName>
    <definedName name="sabantu">'[77]Sat~Bahu'!$G$76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H">#REF!</definedName>
    <definedName name="SAIN">#REF!</definedName>
    <definedName name="sakg">#REF!</definedName>
    <definedName name="saklar">#REF!</definedName>
    <definedName name="saklar_tunggal">[142]SATUAN!$E$83</definedName>
    <definedName name="saklarg">'[5]HB '!#REF!</definedName>
    <definedName name="saklarganda" localSheetId="2">#REF!</definedName>
    <definedName name="saklarganda">#REF!</definedName>
    <definedName name="saklartunggal" localSheetId="2">#REF!</definedName>
    <definedName name="saklartunggal">#REF!</definedName>
    <definedName name="sakt" localSheetId="2">#REF!</definedName>
    <definedName name="sakt">#REF!</definedName>
    <definedName name="sald24_37">"$#REF!.$#REF!$#REF!"</definedName>
    <definedName name="saluran">#REF!</definedName>
    <definedName name="Saluran_Air_Hujan">#REF!</definedName>
    <definedName name="saluranair">#REF!</definedName>
    <definedName name="sambung">[52]Str!#REF!</definedName>
    <definedName name="SAMBUNGAN_LISTRIK" localSheetId="2">#REF!</definedName>
    <definedName name="SAMBUNGAN_LISTRIK">#REF!</definedName>
    <definedName name="sampah">'[137]RAB - MB'!$K$42</definedName>
    <definedName name="SANITAIR" localSheetId="2">#REF!</definedName>
    <definedName name="SANITAIR">#REF!</definedName>
    <definedName name="sanlex" localSheetId="2">'[52]Up &amp; bhn'!#REF!</definedName>
    <definedName name="sanlex">'[52]Up &amp; bhn'!#REF!</definedName>
    <definedName name="saringanair" localSheetId="2">#REF!</definedName>
    <definedName name="saringanair">#REF!</definedName>
    <definedName name="satalat" localSheetId="2">#REF!</definedName>
    <definedName name="satalat">#REF!</definedName>
    <definedName name="satalat_2" localSheetId="2">#REF!</definedName>
    <definedName name="satalat_2">#REF!</definedName>
    <definedName name="satalat_6">#REF!</definedName>
    <definedName name="satalat_7">#REF!</definedName>
    <definedName name="satb">'[77]Sat~Bahu'!$G$86</definedName>
    <definedName name="satbah" localSheetId="2">#REF!</definedName>
    <definedName name="satbah">#REF!</definedName>
    <definedName name="satbah_2" localSheetId="2">#REF!</definedName>
    <definedName name="satbah_2">#REF!</definedName>
    <definedName name="satbah_6" localSheetId="2">#REF!</definedName>
    <definedName name="satbah_6">#REF!</definedName>
    <definedName name="satbah_7">#REF!</definedName>
    <definedName name="satper">#REF!</definedName>
    <definedName name="satper_2">#REF!</definedName>
    <definedName name="satper_6">#REF!</definedName>
    <definedName name="satper_7">#REF!</definedName>
    <definedName name="satu">#REF!</definedName>
    <definedName name="Satu_Bata_ad_Satu_Dua">#REF!</definedName>
    <definedName name="Satu_Bata_ad_Satu_Empat">#REF!</definedName>
    <definedName name="SAUVE">#N/A</definedName>
    <definedName name="SB">[64]HSD!#REF!</definedName>
    <definedName name="sbb.05">'[77]Sat~Bahu'!$G$41</definedName>
    <definedName name="sbb.1">'[77]Sat~Bahu'!$G$40</definedName>
    <definedName name="sbb.10">'[77]Sat~Bahu'!$G$35</definedName>
    <definedName name="sbb.2">'[77]Sat~Bahu'!$G$39</definedName>
    <definedName name="sbb.3">'[77]Sat~Bahu'!$G$38</definedName>
    <definedName name="sbb.5">'[77]Sat~Bahu'!$G$37</definedName>
    <definedName name="sbtb">'[77]Sat~Bahu'!$G$67</definedName>
    <definedName name="sbtp">'[77]Sat~Bahu'!$G$48</definedName>
    <definedName name="scab">'[77]Sat~Bahu'!#REF!</definedName>
    <definedName name="SCHEDULE" localSheetId="2">#REF!</definedName>
    <definedName name="SCHEDULE">#REF!</definedName>
    <definedName name="sd" localSheetId="2">#REF!</definedName>
    <definedName name="sd">#REF!</definedName>
    <definedName name="sdana">[31]MUKAMC!$E$7</definedName>
    <definedName name="sdb" localSheetId="2">#REF!</definedName>
    <definedName name="sdb">#REF!</definedName>
    <definedName name="sdr" localSheetId="2">#REF!</definedName>
    <definedName name="sdr">#REF!</definedName>
    <definedName name="SDSAD" localSheetId="2">[79]HSPK!#REF!</definedName>
    <definedName name="SDSAD">[79]HSPK!#REF!</definedName>
    <definedName name="sdsd">[262]bahan!$A$79:$E$96</definedName>
    <definedName name="sdsd_2">[262]bahan!$A$79:$E$96</definedName>
    <definedName name="sdsd_4">[263]bahan!$A$79:$E$96</definedName>
    <definedName name="sdsds">[93]bahan!$A$79:$E$96</definedName>
    <definedName name="se">[139]Elektrikal!#REF!</definedName>
    <definedName name="sedr" localSheetId="2">#REF!</definedName>
    <definedName name="sedr">#REF!</definedName>
    <definedName name="segre40">[98]harsat!$G$33</definedName>
    <definedName name="segre40_2">[99]harsat!$G$33</definedName>
    <definedName name="segre40_4">[100]harsat!$G$33</definedName>
    <definedName name="segre50">[98]harsat!#REF!</definedName>
    <definedName name="segre50_2">[99]harsat!#REF!</definedName>
    <definedName name="segre50_4">[100]harsat!#REF!</definedName>
    <definedName name="sekgnd" localSheetId="2">#REF!</definedName>
    <definedName name="sekgnd">#REF!</definedName>
    <definedName name="sektgl" localSheetId="2">#REF!</definedName>
    <definedName name="sektgl">#REF!</definedName>
    <definedName name="sekur_begisting" localSheetId="2">#REF!</definedName>
    <definedName name="sekur_begisting">#REF!</definedName>
    <definedName name="selisih">#REF!</definedName>
    <definedName name="SEM">'[86] R A B'!#REF!</definedName>
    <definedName name="SemanPc40">[58]SB!#REF!</definedName>
    <definedName name="Semen">[213]Analisa!#REF!</definedName>
    <definedName name="semen.gresik">[72]harga!#REF!</definedName>
    <definedName name="SEMEN.WARNA" localSheetId="2">#REF!</definedName>
    <definedName name="SEMEN.WARNA">#REF!</definedName>
    <definedName name="semen_B_0" localSheetId="2">#REF!</definedName>
    <definedName name="semen_B_0">#REF!</definedName>
    <definedName name="semen_batu_kali" localSheetId="2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'[117]HARGA BAHAN'!$F$40</definedName>
    <definedName name="semen_putih" localSheetId="2">#REF!</definedName>
    <definedName name="semen_putih">#REF!</definedName>
    <definedName name="Semen_sak" localSheetId="2">#REF!</definedName>
    <definedName name="Semen_sak">#REF!</definedName>
    <definedName name="semen_warna" localSheetId="2">#REF!</definedName>
    <definedName name="semen_warna">#REF!</definedName>
    <definedName name="semen1">#REF!</definedName>
    <definedName name="semenm">#REF!</definedName>
    <definedName name="semenpc">'[85]har-sat'!$E$52</definedName>
    <definedName name="Semenpc40">[58]SB!#REF!</definedName>
    <definedName name="semenpth">'[5]HB '!#REF!</definedName>
    <definedName name="semenputih" localSheetId="2">#REF!</definedName>
    <definedName name="semenputih">#REF!</definedName>
    <definedName name="semenwarna" localSheetId="2">#REF!</definedName>
    <definedName name="semenwarna">#REF!</definedName>
    <definedName name="SEMPUT" localSheetId="2">'[86] R A B'!#REF!</definedName>
    <definedName name="SEMPUT">'[86] R A B'!#REF!</definedName>
    <definedName name="SENG" localSheetId="2">'[86] R A B'!#REF!</definedName>
    <definedName name="SENG">'[86] R A B'!#REF!</definedName>
    <definedName name="seng.gel.0.18">[72]harga!#REF!</definedName>
    <definedName name="seng.glmbg.kcl">[65]har.sat.S!$I$51</definedName>
    <definedName name="Seng_Gelombang" localSheetId="2">#REF!</definedName>
    <definedName name="Seng_Gelombang">#REF!</definedName>
    <definedName name="Seng_Plat" localSheetId="2">#REF!</definedName>
    <definedName name="Seng_Plat">#REF!</definedName>
    <definedName name="SENGAL" localSheetId="2">'[86] R A B'!#REF!</definedName>
    <definedName name="SENGAL">'[86] R A B'!#REF!</definedName>
    <definedName name="sengbjls30" localSheetId="2">#REF!</definedName>
    <definedName name="sengbjls30">#REF!</definedName>
    <definedName name="sengdatar0.3">[65]har.sat.S!$I$50</definedName>
    <definedName name="sengdatar30">[98]harsat!#REF!</definedName>
    <definedName name="sengdatar30_2">[99]harsat!#REF!</definedName>
    <definedName name="sengdatar30_4">[100]harsat!#REF!</definedName>
    <definedName name="sengdatar40">[98]harsat!#REF!</definedName>
    <definedName name="sengdatar40_2">[99]harsat!#REF!</definedName>
    <definedName name="sengdatar40_4">[100]harsat!#REF!</definedName>
    <definedName name="senggel">'[5]HB '!#REF!</definedName>
    <definedName name="senggel30">[98]harsat!#REF!</definedName>
    <definedName name="senggel30_2">[99]harsat!#REF!</definedName>
    <definedName name="senggel30_4">[100]harsat!#REF!</definedName>
    <definedName name="senggel40">[98]harsat!#REF!</definedName>
    <definedName name="senggel40_2">[99]harsat!#REF!</definedName>
    <definedName name="senggel40_4">[100]harsat!#REF!</definedName>
    <definedName name="sengon">[65]har.sat.S!$I$61</definedName>
    <definedName name="Sengp" localSheetId="2">#REF!</definedName>
    <definedName name="Sengp">#REF!</definedName>
    <definedName name="sengplat" localSheetId="2">#REF!</definedName>
    <definedName name="sengplat">#REF!</definedName>
    <definedName name="sengplat.0.18" localSheetId="2">[72]harga!#REF!</definedName>
    <definedName name="sengplat.0.18">[72]harga!#REF!</definedName>
    <definedName name="septic_tank10org" localSheetId="2">#REF!</definedName>
    <definedName name="septic_tank10org">#REF!</definedName>
    <definedName name="septick1.5" localSheetId="2">#REF!</definedName>
    <definedName name="septick1.5">#REF!</definedName>
    <definedName name="septick2" localSheetId="2">#REF!</definedName>
    <definedName name="septick2">#REF!</definedName>
    <definedName name="septick4">#REF!</definedName>
    <definedName name="septick5">#REF!</definedName>
    <definedName name="septicktank">#REF!</definedName>
    <definedName name="Septictank_1_Seteng_M3">#REF!</definedName>
    <definedName name="Septictank_6M3">#REF!</definedName>
    <definedName name="septikg">[43]Analisa!#REF!</definedName>
    <definedName name="sepu">[98]harsat!#REF!</definedName>
    <definedName name="sepu_2">[99]harsat!#REF!</definedName>
    <definedName name="sepu_4">[100]harsat!#REF!</definedName>
    <definedName name="setgbr" localSheetId="2">#REF!</definedName>
    <definedName name="setgbr">#REF!</definedName>
    <definedName name="seti" localSheetId="2">[98]harsat!#REF!</definedName>
    <definedName name="seti">[98]harsat!#REF!</definedName>
    <definedName name="seti_2" localSheetId="2">[99]harsat!#REF!</definedName>
    <definedName name="seti_2">[99]harsat!#REF!</definedName>
    <definedName name="seti_4">[100]harsat!#REF!</definedName>
    <definedName name="SETUP">#N/A</definedName>
    <definedName name="SETUP1">#N/A</definedName>
    <definedName name="SETUP2">#N/A</definedName>
    <definedName name="SETUP3">#N/A</definedName>
    <definedName name="sewa_alat">#REF!</definedName>
    <definedName name="sewar">[98]harsat!$G$32</definedName>
    <definedName name="sewar_2">[99]harsat!$G$32</definedName>
    <definedName name="sewar_4">[100]harsat!$G$32</definedName>
    <definedName name="SFAG">#N/A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sav">#N/A</definedName>
    <definedName name="sfsdfs">[119]Reservoir!#REF!</definedName>
    <definedName name="sfv150_23">"$#REF!.$M$220"</definedName>
    <definedName name="sfvd100">#REF!</definedName>
    <definedName name="sfvd100_23">"$#REF!.$M$242"</definedName>
    <definedName name="sg_23">"$#REF!.$#REF!$#REF!"</definedName>
    <definedName name="SGD">#REF!</definedName>
    <definedName name="sgg">#REF!</definedName>
    <definedName name="SHF_23">"$#REF!.$C$563"</definedName>
    <definedName name="SHO">'[264]bahan '!$G$200</definedName>
    <definedName name="shrs">'[77]Sat~Bahu'!$G$87</definedName>
    <definedName name="siaran" localSheetId="2">#REF!</definedName>
    <definedName name="siaran">#REF!</definedName>
    <definedName name="sifon">'[5]HB '!$F$161</definedName>
    <definedName name="sifon_wastafel" localSheetId="2">#REF!</definedName>
    <definedName name="sifon_wastafel">#REF!</definedName>
    <definedName name="sikat" localSheetId="2">'[52]Up &amp; bhn'!#REF!</definedName>
    <definedName name="sikat">'[52]Up &amp; bhn'!#REF!</definedName>
    <definedName name="siku40">'[5]HB '!$F$69</definedName>
    <definedName name="siku6b">[203]HB!#REF!</definedName>
    <definedName name="siku6k">'[5]HB '!#REF!</definedName>
    <definedName name="sikut" localSheetId="2">#REF!</definedName>
    <definedName name="sikut">#REF!</definedName>
    <definedName name="sing" localSheetId="2">#REF!</definedName>
    <definedName name="sing">#REF!</definedName>
    <definedName name="sing_37">"$#REF!.$#REF!$#REF!"</definedName>
    <definedName name="singuph">#REF!</definedName>
    <definedName name="sinus_25">#REF!</definedName>
    <definedName name="sinus_30">#REF!</definedName>
    <definedName name="sinus_35">#REF!</definedName>
    <definedName name="sinus_40">#REF!</definedName>
    <definedName name="sinus_45">#REF!</definedName>
    <definedName name="sinus_50">#REF!</definedName>
    <definedName name="sinus_55">#REF!</definedName>
    <definedName name="sinus_60">#REF!</definedName>
    <definedName name="sinus25">#REF!</definedName>
    <definedName name="sinus30">#REF!</definedName>
    <definedName name="sinus35">#REF!</definedName>
    <definedName name="sinus40">#REF!</definedName>
    <definedName name="sinus45">#REF!</definedName>
    <definedName name="sinus50">#REF!</definedName>
    <definedName name="sinus55">#REF!</definedName>
    <definedName name="sinus60">#REF!</definedName>
    <definedName name="siphon">#REF!</definedName>
    <definedName name="SIPIL">#REF!</definedName>
    <definedName name="SIPIL_8">#REF!</definedName>
    <definedName name="sir">[137]DHSB!$G$19</definedName>
    <definedName name="sirapsupervip">[72]harga!#REF!</definedName>
    <definedName name="sirapsuvervip">[72]harga!#REF!</definedName>
    <definedName name="sirapvip">[72]harga!#REF!</definedName>
    <definedName name="SIRIP" localSheetId="2">#REF!</definedName>
    <definedName name="SIRIP">#REF!</definedName>
    <definedName name="SIRIP10" localSheetId="2">#REF!</definedName>
    <definedName name="SIRIP10">#REF!</definedName>
    <definedName name="sirlak">[65]har.sat.S!$I$101</definedName>
    <definedName name="SIRPAV">'[86] R A B'!#REF!</definedName>
    <definedName name="SIRTU" localSheetId="2">#REF!</definedName>
    <definedName name="SIRTU">#REF!</definedName>
    <definedName name="sisa" localSheetId="2">[88]Analisa!#REF!</definedName>
    <definedName name="sisa">[88]Analisa!#REF!</definedName>
    <definedName name="SIT">'[265]k-320'!$P$52</definedName>
    <definedName name="SITE" localSheetId="2">#REF!</definedName>
    <definedName name="SITE">#REF!</definedName>
    <definedName name="skb">'[77]Sat~Bahu'!$G$62</definedName>
    <definedName name="SKED" localSheetId="2" hidden="1">#REF!</definedName>
    <definedName name="SKED" hidden="1">#REF!</definedName>
    <definedName name="skgb">'[77]Sat~Bahu'!$G$29</definedName>
    <definedName name="sklrgnd" localSheetId="2">#REF!</definedName>
    <definedName name="sklrgnd">#REF!</definedName>
    <definedName name="sklrtgl" localSheetId="2">#REF!</definedName>
    <definedName name="sklrtgl">#REF!</definedName>
    <definedName name="skpb">'[77]Sat~Bahu'!$G$58</definedName>
    <definedName name="skrup">'[52]Up &amp; bhn'!#REF!</definedName>
    <definedName name="sks">'[77]Sat~Bahu'!$G$30</definedName>
    <definedName name="skup">'[77]Sat~Bahu'!$G$77</definedName>
    <definedName name="sl2030b210" localSheetId="2">#REF!</definedName>
    <definedName name="sl2030b210">#REF!</definedName>
    <definedName name="sl2540b220" localSheetId="2">#REF!</definedName>
    <definedName name="sl2540b220">#REF!</definedName>
    <definedName name="sl3050b200" localSheetId="2">#REF!</definedName>
    <definedName name="sl3050b200">#REF!</definedName>
    <definedName name="slang">'[5]HB '!$F$163</definedName>
    <definedName name="slank" localSheetId="2">#REF!</definedName>
    <definedName name="slank">#REF!</definedName>
    <definedName name="SLEE_37">"$#REF!.$DN$38:$EL$85"</definedName>
    <definedName name="SLH">#REF!</definedName>
    <definedName name="sloof">'[266]Harsat Bahan'!#REF!</definedName>
    <definedName name="Sloof_Beton_Bertulang_Praktis" localSheetId="2">#REF!</definedName>
    <definedName name="Sloof_Beton_Bertulang_Praktis">#REF!</definedName>
    <definedName name="sloof1" localSheetId="2">#REF!</definedName>
    <definedName name="sloof1">#REF!</definedName>
    <definedName name="sloof15" localSheetId="2">[43]Analisa!#REF!</definedName>
    <definedName name="sloof15">[43]Analisa!#REF!</definedName>
    <definedName name="sloof1520" localSheetId="2">#REF!</definedName>
    <definedName name="sloof1520">#REF!</definedName>
    <definedName name="sloof2" localSheetId="2">#REF!</definedName>
    <definedName name="sloof2">#REF!</definedName>
    <definedName name="sloof2030" localSheetId="2">#REF!</definedName>
    <definedName name="sloof2030">#REF!</definedName>
    <definedName name="sloof2540">#REF!</definedName>
    <definedName name="sloof3">#REF!</definedName>
    <definedName name="sloof3050">#REF!</definedName>
    <definedName name="SLSR">#REF!</definedName>
    <definedName name="SM">#REF!</definedName>
    <definedName name="SMP1BRB">#REF!</definedName>
    <definedName name="smt">'[77]Sat~Bahu'!$G$53</definedName>
    <definedName name="SNI" localSheetId="2">#REF!</definedName>
    <definedName name="SNI">#REF!</definedName>
    <definedName name="SNI1151a" localSheetId="2">#REF!</definedName>
    <definedName name="SNI1151a">#REF!</definedName>
    <definedName name="SNI1151b" localSheetId="2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H_37">"$#REF!.$F$23"</definedName>
    <definedName name="SOLAR">[123]TABEL!$K$5</definedName>
    <definedName name="Sopir_Pribadi" localSheetId="2">#REF!</definedName>
    <definedName name="Sopir_Pribadi">#REF!</definedName>
    <definedName name="SopirPersonil" localSheetId="2">[58]SB!#REF!</definedName>
    <definedName name="SopirPersonil">[58]SB!#REF!</definedName>
    <definedName name="SopirTruk" localSheetId="2">[58]SB!#REF!</definedName>
    <definedName name="SopirTruk">[58]SB!#REF!</definedName>
    <definedName name="SORTIE">#N/A</definedName>
    <definedName name="soso">'[150]U&amp;B'!$C$10:$E$1000</definedName>
    <definedName name="sourc" localSheetId="2">#REF!</definedName>
    <definedName name="sourc">#REF!</definedName>
    <definedName name="SOURC1" localSheetId="2">#REF!</definedName>
    <definedName name="SOURC1">#REF!</definedName>
    <definedName name="source" localSheetId="2">#REF!</definedName>
    <definedName name="SOURCE">[127]RESUME!$B$18</definedName>
    <definedName name="spav">'[77]Sat~Bahu'!$G$82</definedName>
    <definedName name="spc">'[77]Sat~Bahu'!$G$55</definedName>
    <definedName name="SPD" localSheetId="2">#REF!</definedName>
    <definedName name="SPD">#REF!</definedName>
    <definedName name="SPEMBA" localSheetId="2">#REF!</definedName>
    <definedName name="SPEMBA">#REF!</definedName>
    <definedName name="SPENING" localSheetId="2">#REF!</definedName>
    <definedName name="SPENING">#REF!</definedName>
    <definedName name="spesi13">#REF!</definedName>
    <definedName name="spesi15">#REF!</definedName>
    <definedName name="spirtus">[65]har.sat.S!$I$102</definedName>
    <definedName name="spj">'[77]Sat~Bahu'!$G$66</definedName>
    <definedName name="SPL" localSheetId="2">#REF!</definedName>
    <definedName name="SPL">#REF!</definedName>
    <definedName name="SPL_8" localSheetId="2">#REF!</definedName>
    <definedName name="SPL_8">#REF!</definedName>
    <definedName name="split" localSheetId="2">'[86] R A B'!#REF!</definedName>
    <definedName name="split">'[86] R A B'!#REF!</definedName>
    <definedName name="SPRAYER" localSheetId="2">#REF!</definedName>
    <definedName name="SPRAYER">#REF!</definedName>
    <definedName name="SprayerAspal200" localSheetId="2">[58]SB!#REF!</definedName>
    <definedName name="SprayerAspal200">[58]SB!#REF!</definedName>
    <definedName name="sprir">[137]DHSB!$G$20</definedName>
    <definedName name="spsaub">'[77]Sat~Bahu'!$G$46</definedName>
    <definedName name="spsp">'[77]Sat~Bahu'!$G$47</definedName>
    <definedName name="spsu">'[77]Sat~Bahu'!$G$45</definedName>
    <definedName name="sQ">'[77]Sat~Bahu'!$G$28</definedName>
    <definedName name="SREHAB" localSheetId="2">#REF!</definedName>
    <definedName name="SREHAB">#REF!</definedName>
    <definedName name="SS" localSheetId="2">[64]ANALISA!#REF!</definedName>
    <definedName name="ss">[139]Elektrikal!#REF!</definedName>
    <definedName name="ssd" localSheetId="2">#REF!</definedName>
    <definedName name="ssd">#REF!</definedName>
    <definedName name="SSE_37">"$#REF!.$F$22"</definedName>
    <definedName name="sss">[72]analis!#REF!</definedName>
    <definedName name="SSSP300">[179]Analisa!$R$142</definedName>
    <definedName name="SSSP350">[179]Analisa!$R$141</definedName>
    <definedName name="ssss" localSheetId="2">#REF!</definedName>
    <definedName name="ssss">#REF!</definedName>
    <definedName name="ssss_23">"$#REF!.$#REF!$#REF!"</definedName>
    <definedName name="sssss">#REF!</definedName>
    <definedName name="ssssssssssssssss">#REF!</definedName>
    <definedName name="sstpb">'[77]Sat~Bahu'!$G$31</definedName>
    <definedName name="ST">'[77]Sat~Bahu'!$C$14</definedName>
    <definedName name="st_23">"$#REF!.$#REF!$#REF!"</definedName>
    <definedName name="stam">'[77]Sat~Bahu'!$C$100</definedName>
    <definedName name="stamp" localSheetId="2">#REF!</definedName>
    <definedName name="stamp">#REF!</definedName>
    <definedName name="stamper" localSheetId="2">#REF!</definedName>
    <definedName name="stamper">#REF!</definedName>
    <definedName name="stamper_gorong2_45sd75" localSheetId="2">#REF!</definedName>
    <definedName name="stamper_gorong2_45sd75">#REF!</definedName>
    <definedName name="stamper_gorong2_75sd120">#REF!</definedName>
    <definedName name="Stamper_gorong2_sd45">#REF!</definedName>
    <definedName name="Stamper4">[58]SB!#REF!</definedName>
    <definedName name="std100_23">"$#REF!.$M$243"</definedName>
    <definedName name="std150_23">"$#REF!.$M$221"</definedName>
    <definedName name="std50_23">"$#REF!.$M$244"</definedName>
    <definedName name="std65_23">"$#REF!.$M$222"</definedName>
    <definedName name="steger">#REF!</definedName>
    <definedName name="steiger">'[52]Up &amp; bhn'!#REF!</definedName>
    <definedName name="sten1" localSheetId="2">#REF!</definedName>
    <definedName name="sten1">#REF!</definedName>
    <definedName name="sten12">'[5]HB '!$F$45</definedName>
    <definedName name="sten12t">'[5]HB '!#REF!</definedName>
    <definedName name="sten23" localSheetId="2">#REF!</definedName>
    <definedName name="sten23">#REF!</definedName>
    <definedName name="sten35" localSheetId="2">#REF!</definedName>
    <definedName name="sten35">#REF!</definedName>
    <definedName name="sten57" localSheetId="2">#REF!</definedName>
    <definedName name="sten57">#REF!</definedName>
    <definedName name="stnh">'[77]Sat~Bahu'!$G$88</definedName>
    <definedName name="STOM" localSheetId="2">#REF!</definedName>
    <definedName name="STOM">#REF!</definedName>
    <definedName name="STONE">'[131]Ana-ALAT'!#REF!</definedName>
    <definedName name="Stone_Crusher" localSheetId="2">#REF!</definedName>
    <definedName name="Stone_Crusher">#REF!</definedName>
    <definedName name="STONECRUSHER" localSheetId="2">#REF!</definedName>
    <definedName name="STONECRUSHER">#REF!</definedName>
    <definedName name="stop" localSheetId="2">#REF!</definedName>
    <definedName name="stop">#REF!</definedName>
    <definedName name="STOP_37">"$#REF!.$B$1113"</definedName>
    <definedName name="stop_kontak">[142]SATUAN!$E$82</definedName>
    <definedName name="STOP2_37">"$#REF!.$C$394"</definedName>
    <definedName name="STOP2E_37">"$#REF!.$C$395"</definedName>
    <definedName name="STOPE_37">"$#REF!.$B$1148"</definedName>
    <definedName name="stopkontak">#REF!</definedName>
    <definedName name="stopkontak3">#REF!</definedName>
    <definedName name="stoplog">#REF!</definedName>
    <definedName name="stpb">'[77]Sat~Bahu'!$C$31</definedName>
    <definedName name="STRAUSSf30" localSheetId="2">#REF!</definedName>
    <definedName name="STRAUSSf30">#REF!</definedName>
    <definedName name="strbersih0.5" localSheetId="2">#REF!</definedName>
    <definedName name="strbersih0.5">#REF!</definedName>
    <definedName name="strbersih0.75" localSheetId="2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'[61]Harga '!$L$217</definedName>
    <definedName name="strbersih2.5">'[61]Harga '!$L$218</definedName>
    <definedName name="strhydrant1.5" localSheetId="2">#REF!</definedName>
    <definedName name="strhydrant1.5">#REF!</definedName>
    <definedName name="strhydrant2">'[61]Harga '!$L$222</definedName>
    <definedName name="strhydrant2.5" localSheetId="2">#REF!</definedName>
    <definedName name="strhydrant2.5">#REF!</definedName>
    <definedName name="strhydrant3" localSheetId="2">#REF!</definedName>
    <definedName name="strhydrant3">#REF!</definedName>
    <definedName name="strhydrant4">'[61]Harga '!$L$225</definedName>
    <definedName name="strhydrant5" localSheetId="2">#REF!</definedName>
    <definedName name="strhydrant5">#REF!</definedName>
    <definedName name="strhydrant6" localSheetId="2">#REF!</definedName>
    <definedName name="strhydrant6">#REF!</definedName>
    <definedName name="strplt1" localSheetId="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TUR">#REF!</definedName>
    <definedName name="struktur15">[43]Analisa!#REF!</definedName>
    <definedName name="stts">[137]REKAP!$I$28</definedName>
    <definedName name="su" localSheetId="2">#REF!</definedName>
    <definedName name="su">#REF!</definedName>
    <definedName name="subcon" localSheetId="2">#REF!</definedName>
    <definedName name="subcon">#REF!</definedName>
    <definedName name="SUBKON">[267]Harga!$O$7</definedName>
    <definedName name="SUBT_37">"$#REF!.$AQ$38:$BO$85"</definedName>
    <definedName name="suda">#REF!</definedName>
    <definedName name="SUGENG">#N/A</definedName>
    <definedName name="SUIT">#N/A</definedName>
    <definedName name="SUIT_0">#N/A</definedName>
    <definedName name="sum">[268]Rekapitulasi!#REF!</definedName>
    <definedName name="SUM_G52_G83" localSheetId="2">#REF!</definedName>
    <definedName name="SUM_G52_G83">#REF!</definedName>
    <definedName name="SUM1_37">"$#REF!.$D$5:$AB$34"</definedName>
    <definedName name="SUM2_37">"$#REF!.$Q$38:$AO$85"</definedName>
    <definedName name="SUM2A_37">"$#REF!.$Q$37:$AP$85"</definedName>
    <definedName name="SUM3_37">"$#REF!.$AE$5:$BC$24"</definedName>
    <definedName name="SUMBAI">#REF!</definedName>
    <definedName name="sumbat">'[5]HB '!$F$150</definedName>
    <definedName name="SUMI_37">"$#REF!.$D$38:$L$85"</definedName>
    <definedName name="SUMUR">[64]ANALISA!#REF!</definedName>
    <definedName name="SUP_37">"$#REF!.$K$22"</definedName>
    <definedName name="SUPFS_37">"$#REF!.$T$37"</definedName>
    <definedName name="Supl">[269]Supl.X!$A$1:$O$84</definedName>
    <definedName name="Supl.I">'[71]Anl.+'!$A$1:$M$160</definedName>
    <definedName name="Supl.II">'[71]Anl.+'!$A$81:$M$160</definedName>
    <definedName name="Supl.III">'[71]Anl.+'!$A$161:$M$240</definedName>
    <definedName name="Supl.IV">'[71]Anl.+'!$A$241:$M$320</definedName>
    <definedName name="SUPL.IX" localSheetId="2">#REF!</definedName>
    <definedName name="SUPL.IX">#REF!</definedName>
    <definedName name="Supl.IXa" localSheetId="2">#REF!</definedName>
    <definedName name="Supl.IXa">#REF!</definedName>
    <definedName name="Supl.IXb" localSheetId="2">#REF!</definedName>
    <definedName name="Supl.IXb">#REF!</definedName>
    <definedName name="Supl.V">'[71]Anl.+'!$A$321:$M$400</definedName>
    <definedName name="Supl.VI">'[71]Anl.+'!$A$643:$M$722</definedName>
    <definedName name="Supl.VII">'[71]Anl.+'!$A$401:$M$480</definedName>
    <definedName name="SUPL.X" localSheetId="2">#REF!</definedName>
    <definedName name="SUPL.X">#REF!</definedName>
    <definedName name="SUPL.XI" localSheetId="2">#REF!</definedName>
    <definedName name="SUPL.XI">#REF!</definedName>
    <definedName name="SUPL.XII" localSheetId="2">#REF!</definedName>
    <definedName name="SUPL.XII">#REF!</definedName>
    <definedName name="Supl.XIII">'[71]Anl.+'!$A$481:$M$560</definedName>
    <definedName name="SUPL__Ve">[73]ANALISA!#REF!</definedName>
    <definedName name="SUPL_IIIc">[73]ANALISA!#REF!</definedName>
    <definedName name="SUPL_IIId">[73]ANALISA!#REF!</definedName>
    <definedName name="supl_k">[123]Supl_K!$T$81</definedName>
    <definedName name="SUPL_V">[73]ANALISA!#REF!</definedName>
    <definedName name="SUPL_Va">[73]ANALISA!#REF!</definedName>
    <definedName name="SUPL_Vb">[73]ANALISA!#REF!</definedName>
    <definedName name="SUPL_Vc">[73]ANALISA!#REF!</definedName>
    <definedName name="SUPL_VIII">[73]ANALISA!#REF!</definedName>
    <definedName name="Supl_XII">'[71]112-885'!$A$5521:$M$5600</definedName>
    <definedName name="SuplIX.b">'[138]A+Supl.'!#REF!</definedName>
    <definedName name="SuplXI" localSheetId="2">#REF!</definedName>
    <definedName name="SuplXI">#REF!</definedName>
    <definedName name="SUPPRIME">#N/A</definedName>
    <definedName name="SUPT_37">"$#REF!.$K$5"</definedName>
    <definedName name="SUR">#REF!</definedName>
    <definedName name="SURAT">#REF!</definedName>
    <definedName name="SURVEYOR_1">[36]TENAGA!#REF!</definedName>
    <definedName name="SURVEYOR_2">[36]TENAGA!#REF!</definedName>
    <definedName name="susut">[247]ANALISA!$L$274</definedName>
    <definedName name="suu" localSheetId="2">#REF!</definedName>
    <definedName name="suu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arna">'[52]Up &amp; bhn'!#REF!</definedName>
    <definedName name="SWIM" localSheetId="2">#REF!</definedName>
    <definedName name="SWIM">#REF!</definedName>
    <definedName name="sx">[134]NP!#REF!</definedName>
    <definedName name="symbol" localSheetId="2">#REF!</definedName>
    <definedName name="symbol">#REF!</definedName>
    <definedName name="t" localSheetId="2">#REF!</definedName>
    <definedName name="T">#REF!</definedName>
    <definedName name="t.1.2.e13">[87]analis!$I$62</definedName>
    <definedName name="t.1.3.a1">[87]analis!$I$20</definedName>
    <definedName name="t.1.3.a1.rk">[118]analis!$I$13</definedName>
    <definedName name="t.2k6.k23.3x">[87]analis!$I$730</definedName>
    <definedName name="t.2k6.k30.3x">[87]analis!$I$747</definedName>
    <definedName name="t.3.4.f23.lanan">[87]analis!$I$185</definedName>
    <definedName name="t.3.4.f37.lanan.2cm">[87]analis!$I$279</definedName>
    <definedName name="t.3.4.f37.ply.6">[87]analis!$I$326</definedName>
    <definedName name="t.a1">[87]analis!$I$11</definedName>
    <definedName name="t.a1.rk">[118]analis!$I$9</definedName>
    <definedName name="t.a16">[87]analis!$I$26</definedName>
    <definedName name="t.a18">[87]analis!$I$32</definedName>
    <definedName name="t.a18.rk">[118]analis!$I$19</definedName>
    <definedName name="t.batu" localSheetId="2">#REF!</definedName>
    <definedName name="t.batu">#REF!</definedName>
    <definedName name="t.besi" localSheetId="2">#REF!</definedName>
    <definedName name="t.besi">#REF!</definedName>
    <definedName name="t.bor" localSheetId="2">#REF!</definedName>
    <definedName name="t.bor">#REF!</definedName>
    <definedName name="t.cat">#REF!</definedName>
    <definedName name="t.f.27.4m">[87]analis!$I$203</definedName>
    <definedName name="t.f16">[87]analis!$I$115</definedName>
    <definedName name="t.f21">[87]analis!$I$133</definedName>
    <definedName name="t.f23.lanan">[87]analis!$I$184</definedName>
    <definedName name="t.f26">[87]analis!$I$193</definedName>
    <definedName name="t.f37.2cm">[87]analis!#REF!</definedName>
    <definedName name="t.f37.ulin.2cm">[87]analis!$I$268</definedName>
    <definedName name="t.f53">[87]analis!$I$384</definedName>
    <definedName name="t.g33f.g27">[87]analis!$I$458</definedName>
    <definedName name="t.g41.1.2.3">[87]analis!$I$478</definedName>
    <definedName name="t.g50i.g47.">[87]analis!$I$610</definedName>
    <definedName name="t.g67.t.5">[87]analis!$I$630</definedName>
    <definedName name="t.g72.40">[87]analis!$I$672</definedName>
    <definedName name="t.h10">[87]analis!$I$705</definedName>
    <definedName name="t.kayu" localSheetId="2">#REF!</definedName>
    <definedName name="t.kayu">#REF!</definedName>
    <definedName name="t.urug" localSheetId="2">[72]harga!#REF!</definedName>
    <definedName name="t.urug">[72]harga!#REF!</definedName>
    <definedName name="T_23">"'file:///F:/SIMAS/EST.2006/AUDITORIUM GBI-SENTUL/Tender GBI/GRAND TOTAL.XLS'#$'Daf_ No_ _ 4_2'.$#REF!$#REF!"</definedName>
    <definedName name="T_8_1_2">#REF!</definedName>
    <definedName name="ta">[31]MUKAMC!$E$8</definedName>
    <definedName name="TAB_MAT">#N/A</definedName>
    <definedName name="TABDEC">#N/A</definedName>
    <definedName name="tabel_hrg">[143]HRG_NO_PRINT!$A$2:$H$115</definedName>
    <definedName name="Tabel1" localSheetId="2">#REF!</definedName>
    <definedName name="Tabel1">#REF!</definedName>
    <definedName name="Tabel2">'[270] ANL. bw'!$A$33:$K$3539</definedName>
    <definedName name="TABEL3" localSheetId="2">#REF!</definedName>
    <definedName name="TABEL3">#REF!</definedName>
    <definedName name="Tabel4" localSheetId="2">#REF!</definedName>
    <definedName name="Tabel4">#REF!</definedName>
    <definedName name="TABLEAU">#N/A</definedName>
    <definedName name="TABTPT">#N/A</definedName>
    <definedName name="TABTTP">#N/A</definedName>
    <definedName name="tack" localSheetId="2">#REF!</definedName>
    <definedName name="tack">#REF!</definedName>
    <definedName name="tackcoat" localSheetId="2">#REF!</definedName>
    <definedName name="tackcoat">#REF!</definedName>
    <definedName name="taekwood">[65]har.sat.S!$I$64</definedName>
    <definedName name="tahap2" localSheetId="2" hidden="1">{#N/A,#N/A,FALSE,"REK";#N/A,#N/A,FALSE,"rab"}</definedName>
    <definedName name="tahap2" hidden="1">{#N/A,#N/A,FALSE,"REK";#N/A,#N/A,FALSE,"rab"}</definedName>
    <definedName name="TAHAP21" localSheetId="2" hidden="1">{#N/A,#N/A,FALSE,"REK";#N/A,#N/A,FALSE,"rab"}</definedName>
    <definedName name="TAHAP21" hidden="1">{#N/A,#N/A,FALSE,"REK";#N/A,#N/A,FALSE,"rab"}</definedName>
    <definedName name="TAHAP221" localSheetId="2" hidden="1">{#N/A,#N/A,FALSE,"REK";#N/A,#N/A,FALSE,"rab"}</definedName>
    <definedName name="TAHAP221" hidden="1">{#N/A,#N/A,FALSE,"REK";#N/A,#N/A,FALSE,"rab"}</definedName>
    <definedName name="takon">[31]MUKAMC!$L$8</definedName>
    <definedName name="TakSangkaRange" localSheetId="2">#REF!</definedName>
    <definedName name="TakSangkaRange">#REF!</definedName>
    <definedName name="TakSgkCttRange" localSheetId="2">#REF!</definedName>
    <definedName name="TakSgkCttRange">#REF!</definedName>
    <definedName name="TakSgkRange" localSheetId="2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[65]har.sat.S!$I$47</definedName>
    <definedName name="talangkarpet60">[65]har.sat.S!$I$48</definedName>
    <definedName name="talangseng">[65]har.sat.S!$I$49</definedName>
    <definedName name="tali_air" localSheetId="2">#REF!</definedName>
    <definedName name="tali_air">#REF!</definedName>
    <definedName name="talkaret" localSheetId="2">#REF!</definedName>
    <definedName name="talkaret">#REF!</definedName>
    <definedName name="TAMPER" localSheetId="2">#REF!</definedName>
    <definedName name="TAMPER">#REF!</definedName>
    <definedName name="TANAH">#REF!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taman">'[5]HB '!$F$185</definedName>
    <definedName name="TanahUrug">'[195]Harga Satuan'!$J$30</definedName>
    <definedName name="tanam" localSheetId="2">#REF!</definedName>
    <definedName name="tanam">#REF!</definedName>
    <definedName name="tanaman" localSheetId="2">#REF!</definedName>
    <definedName name="tanaman">#REF!</definedName>
    <definedName name="Tandem" localSheetId="2">'[81]Harga Dasar'!#REF!</definedName>
    <definedName name="Tandem">'[81]Harga Dasar'!#REF!</definedName>
    <definedName name="tandem_aspal_minor" localSheetId="2">#REF!</definedName>
    <definedName name="tandem_aspal_minor">#REF!</definedName>
    <definedName name="Tandem_Roller" localSheetId="2">#REF!</definedName>
    <definedName name="Tandem_Roller">#REF!</definedName>
    <definedName name="tandem_roller_AC" localSheetId="2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GGA">#REF!</definedName>
    <definedName name="tanki">'[77]Sat~Bahu'!$C$105</definedName>
    <definedName name="tanur">'[212]Harga Bahan &amp; Upah'!$D$39</definedName>
    <definedName name="TARGET_MMG" localSheetId="2">#REF!</definedName>
    <definedName name="TARGET_MMG">#REF!</definedName>
    <definedName name="tarik" localSheetId="2">#REF!</definedName>
    <definedName name="tarik">#REF!</definedName>
    <definedName name="taser">[31]MUKAMC!$L$11</definedName>
    <definedName name="tasir">[98]harsat!#REF!</definedName>
    <definedName name="tasir_2">[99]harsat!#REF!</definedName>
    <definedName name="tasir_4">[100]harsat!#REF!</definedName>
    <definedName name="tasirtu" localSheetId="2">#REF!</definedName>
    <definedName name="tasirtu">#REF!</definedName>
    <definedName name="taur" localSheetId="2">[98]harsat!#REF!</definedName>
    <definedName name="taur">[98]harsat!#REF!</definedName>
    <definedName name="taur_2" localSheetId="2">[99]harsat!#REF!</definedName>
    <definedName name="taur_2">[99]harsat!#REF!</definedName>
    <definedName name="taur_4" localSheetId="2">[100]harsat!#REF!</definedName>
    <definedName name="taur_4">[100]harsat!#REF!</definedName>
    <definedName name="tawg16_23">"$#REF!.$J$99"</definedName>
    <definedName name="TaxTV">10%</definedName>
    <definedName name="TaxXL">5%</definedName>
    <definedName name="tb">#REF!</definedName>
    <definedName name="TB_2">[145]bahan!$G$133</definedName>
    <definedName name="TB_4">[146]bahan!$G$133</definedName>
    <definedName name="tbatu">[98]harsat!$G$122</definedName>
    <definedName name="tbatu_2">[99]harsat!$G$122</definedName>
    <definedName name="tbatu_4">[100]harsat!$G$122</definedName>
    <definedName name="tbesi">[98]harsat!$G$124</definedName>
    <definedName name="tbesi_2">[99]harsat!$G$124</definedName>
    <definedName name="tbesi_4">[100]harsat!$G$124</definedName>
    <definedName name="TBL" localSheetId="2">#REF!</definedName>
    <definedName name="TBL">#REF!</definedName>
    <definedName name="TBLSTRKTR" localSheetId="2">'[271]RAB garapanku'!#REF!</definedName>
    <definedName name="TBLSTRKTR">'[271]RAB garapanku'!#REF!</definedName>
    <definedName name="tbs" localSheetId="2">#REF!</definedName>
    <definedName name="tbs">#REF!</definedName>
    <definedName name="tc" localSheetId="2">#REF!</definedName>
    <definedName name="tc">#REF!</definedName>
    <definedName name="TC_1" localSheetId="2">#REF!</definedName>
    <definedName name="TC_1">#REF!</definedName>
    <definedName name="TC_2">#REF!</definedName>
    <definedName name="TC_4">[146]bahan!$G$136</definedName>
    <definedName name="tcat">[98]harsat!$G$125</definedName>
    <definedName name="tcat_2">[99]harsat!$G$125</definedName>
    <definedName name="tcat_4">[100]harsat!$G$125</definedName>
    <definedName name="tcco">[31]MUKAMC!$L$9</definedName>
    <definedName name="TdkSgkRange" localSheetId="2">#REF!</definedName>
    <definedName name="TdkSgkRange">#REF!</definedName>
    <definedName name="tdoos" localSheetId="2">#REF!</definedName>
    <definedName name="tdoos">#REF!</definedName>
    <definedName name="teak">[254]Bahan!$H$66</definedName>
    <definedName name="teakwood">[244]bahan!$D$101</definedName>
    <definedName name="teakwood4" localSheetId="2">#REF!</definedName>
    <definedName name="teakwood4">#REF!</definedName>
    <definedName name="teer">'[5]HB '!$F$104</definedName>
    <definedName name="TEGEL">'[86] R A B'!#REF!</definedName>
    <definedName name="Tegel_20x20" localSheetId="2">#REF!</definedName>
    <definedName name="Tegel_20x20">#REF!</definedName>
    <definedName name="tegel_abu2" localSheetId="2">#REF!</definedName>
    <definedName name="tegel_abu2">#REF!</definedName>
    <definedName name="TEKNIS_1" localSheetId="2">#REF!</definedName>
    <definedName name="TEKNIS_1">#REF!</definedName>
    <definedName name="TEKNIS_1B">#REF!</definedName>
    <definedName name="TEKW">'[86] R A B'!#REF!</definedName>
    <definedName name="TELEX" localSheetId="2">#REF!</definedName>
    <definedName name="TELEX">#REF!</definedName>
    <definedName name="Telford" localSheetId="2">#REF!</definedName>
    <definedName name="Telford">#REF!</definedName>
    <definedName name="TELP" localSheetId="2">#REF!</definedName>
    <definedName name="TELP">#REF!</definedName>
    <definedName name="Tembok" localSheetId="2">'[272]Upah-Bhn'!#REF!</definedName>
    <definedName name="Tembok">'[272]Upah-Bhn'!#REF!</definedName>
    <definedName name="tempel" localSheetId="2">'[52]Up &amp; bhn'!#REF!</definedName>
    <definedName name="tempel">'[52]Up &amp; bhn'!#REF!</definedName>
    <definedName name="TENAGAE.001" localSheetId="2">#REF!</definedName>
    <definedName name="TENAGAE.001">#REF!</definedName>
    <definedName name="TENAGAE.003" localSheetId="2">#REF!</definedName>
    <definedName name="TENAGAE.003">#REF!</definedName>
    <definedName name="TENAGAE.010" localSheetId="2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#REF!</definedName>
    <definedName name="TENAGAE.051">#REF!</definedName>
    <definedName name="TENAGAE.052">#REF!</definedName>
    <definedName name="TENAGAE.053">#REF!</definedName>
    <definedName name="TENAGAE.080">#REF!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#REF!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#REF!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#REF!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r" localSheetId="2">{"Book1","4.09 FLORA DAN FAUNA.xls","4.22 PERLENGKAPAN SEKOLAH.xls"}</definedName>
    <definedName name="ter">{"Book1","4.09 FLORA DAN FAUNA.xls","4.22 PERLENGKAPAN SEKOLAH.xls"}</definedName>
    <definedName name="teracota">#REF!</definedName>
    <definedName name="TERAL">'[86] R A B'!#REF!</definedName>
    <definedName name="TERBILANG__" localSheetId="2">#REF!</definedName>
    <definedName name="TERBILANG__">#REF!</definedName>
    <definedName name="terpentin" localSheetId="2">#REF!</definedName>
    <definedName name="terpentin">#REF!</definedName>
    <definedName name="TEST_37">"$#REF!.$GK$38:$HI$85"</definedName>
    <definedName name="TEXTE">#N/A</definedName>
    <definedName name="tg">[134]NP!#REF!</definedName>
    <definedName name="tgali">[180]harsat!#REF!</definedName>
    <definedName name="tgali_2">[180]harsat!#REF!</definedName>
    <definedName name="tgali_4">[181]harsat!#REF!</definedName>
    <definedName name="TGL">[273]FAK!$B$12</definedName>
    <definedName name="tgl.plint">[72]harga!#REF!</definedName>
    <definedName name="tgl_37">"$#REF!.$D$3"</definedName>
    <definedName name="TGL_TAWAR">[143]HRG_NO_PRINT!$L$8</definedName>
    <definedName name="tgl_twr">[123]HRG_NO_PRINT!$L$6</definedName>
    <definedName name="tglabu2020" localSheetId="2">#REF!</definedName>
    <definedName name="tglabu2020">#REF!</definedName>
    <definedName name="tgstainlis" localSheetId="2">#REF!</definedName>
    <definedName name="tgstainlis">#REF!</definedName>
    <definedName name="tgt" localSheetId="2">[180]harsat!#REF!</definedName>
    <definedName name="tgt">[180]harsat!#REF!</definedName>
    <definedName name="tgt_2" localSheetId="2">[180]harsat!#REF!</definedName>
    <definedName name="tgt_2">[180]harsat!#REF!</definedName>
    <definedName name="tgt_4" localSheetId="2">[181]harsat!#REF!</definedName>
    <definedName name="tgt_4">[181]harsat!#REF!</definedName>
    <definedName name="th">#N/A</definedName>
    <definedName name="thin" localSheetId="2">'[52]Up &amp; bhn'!#REF!</definedName>
    <definedName name="thin">'[52]Up &amp; bhn'!#REF!</definedName>
    <definedName name="THINER">[64]HSD!#REF!</definedName>
    <definedName name="thinner" localSheetId="2">#REF!</definedName>
    <definedName name="thinner">#REF!</definedName>
    <definedName name="thinner_marka_jalan" localSheetId="2">#REF!</definedName>
    <definedName name="thinner_marka_jalan">#REF!</definedName>
    <definedName name="thn">[63]REKAP!$F$6</definedName>
    <definedName name="Three_wheel">'[131]Ana-ALAT'!#REF!</definedName>
    <definedName name="three_wheel_roller_lapen" localSheetId="2">#REF!</definedName>
    <definedName name="three_wheel_roller_lapen">#REF!</definedName>
    <definedName name="three_wheel_roller_macadam" localSheetId="2">#REF!</definedName>
    <definedName name="three_wheel_roller_macadam">#REF!</definedName>
    <definedName name="ThreeWheel">[274]HDS!$H$63</definedName>
    <definedName name="THREEWHEELROLLER" localSheetId="2">#REF!</definedName>
    <definedName name="THREEWHEELROLLER">#REF!</definedName>
    <definedName name="tiang_pancang" localSheetId="2">#REF!</definedName>
    <definedName name="tiang_pancang">#REF!</definedName>
    <definedName name="tiang_pancang_pancang_beton" localSheetId="2">#REF!</definedName>
    <definedName name="tiang_pancang_pancang_beton">#REF!</definedName>
    <definedName name="tiangBRC">#REF!</definedName>
    <definedName name="tiangpancang">#REF!</definedName>
    <definedName name="tidf10_23">"$#REF!.$J$84"</definedName>
    <definedName name="tidf100_23">"$#REF!.$J$391"</definedName>
    <definedName name="tidf350_23">"$#REF!.$J$83"</definedName>
    <definedName name="tika">[135]Analisa!$H$33</definedName>
    <definedName name="tim.urug.tnhbiasa" localSheetId="2">#REF!</definedName>
    <definedName name="tim.urug.tnhbiasa">#REF!</definedName>
    <definedName name="timbdat" localSheetId="2">#REF!</definedName>
    <definedName name="timbdat">#REF!</definedName>
    <definedName name="timbpasir" localSheetId="2">#REF!</definedName>
    <definedName name="timbpasir">#REF!</definedName>
    <definedName name="timbris">#REF!</definedName>
    <definedName name="timbris_pancang_beton">#REF!</definedName>
    <definedName name="timbunan">#REF!</definedName>
    <definedName name="TimbunanPilihan">[58]SB!#REF!</definedName>
    <definedName name="timbunantnh" localSheetId="2">#REF!</definedName>
    <definedName name="timbunantnh">#REF!</definedName>
    <definedName name="timdat" localSheetId="2">#REF!</definedName>
    <definedName name="timdat">#REF!</definedName>
    <definedName name="time">[22]RINCIAN!$J$151</definedName>
    <definedName name="time_switch" localSheetId="2">#REF!</definedName>
    <definedName name="time_switch">#REF!</definedName>
    <definedName name="Time_work" localSheetId="2">#REF!</definedName>
    <definedName name="Time_work">#REF!</definedName>
    <definedName name="tiner" localSheetId="2">#REF!</definedName>
    <definedName name="tiner">#REF!</definedName>
    <definedName name="tinerA">[65]har.sat.S!$I$105</definedName>
    <definedName name="tinerb">'[85]har-sat'!$E$202</definedName>
    <definedName name="tingkat">[87]rekap!$E$5</definedName>
    <definedName name="TIREROLLER" localSheetId="2">#REF!</definedName>
    <definedName name="TIREROLLER">#REF!</definedName>
    <definedName name="TIT">'[265]k-520'!$J$48</definedName>
    <definedName name="TK" localSheetId="2">[211]BAHAN!$F$178</definedName>
    <definedName name="tk">#REF!</definedName>
    <definedName name="TK.BATU" localSheetId="2">'[117]HARGA BAHAN'!$F$16</definedName>
    <definedName name="tk.batu">[72]harga!#REF!</definedName>
    <definedName name="TK.BESI" localSheetId="2">'[117]HARGA BAHAN'!$F$19</definedName>
    <definedName name="tk.besi">[72]harga!#REF!</definedName>
    <definedName name="tk.cat" localSheetId="2">[72]harga!#REF!</definedName>
    <definedName name="tk.cat">[72]harga!#REF!</definedName>
    <definedName name="TK.GALI">'[117]HARGA BAHAN'!$F$24</definedName>
    <definedName name="tk.kapur">[72]harga!#REF!</definedName>
    <definedName name="TK.KAYU" localSheetId="2">'[117]HARGA BAHAN'!$F$17</definedName>
    <definedName name="tk.kayu">[72]harga!#REF!</definedName>
    <definedName name="TK_01">'[76]HRG BHN'!$G$435</definedName>
    <definedName name="TK_03">'[76]HRG BHN'!$G$437</definedName>
    <definedName name="TK_04">'[76]HRG BHN'!$G$441</definedName>
    <definedName name="TK_2">[145]bahan!$G$134</definedName>
    <definedName name="TK_4">[146]bahan!$G$134</definedName>
    <definedName name="tk_batu" localSheetId="2">#REF!</definedName>
    <definedName name="tk_batu">#REF!</definedName>
    <definedName name="tk_besi" localSheetId="2">#REF!</definedName>
    <definedName name="tk_besi">#REF!</definedName>
    <definedName name="tk_cat" localSheetId="2">#REF!</definedName>
    <definedName name="tk_cat">#REF!</definedName>
    <definedName name="tk_gali">#REF!</definedName>
    <definedName name="tk_gali_lumpur">#REF!</definedName>
    <definedName name="tk_kayu">#REF!</definedName>
    <definedName name="tk_listrik">#REF!</definedName>
    <definedName name="tk_pipa">#REF!</definedName>
    <definedName name="tk_plitur">#REF!</definedName>
    <definedName name="tk_tanam">#REF!</definedName>
    <definedName name="tk_tebang">#REF!</definedName>
    <definedName name="TK1_2">'[112]hrg sat1'!$L$8</definedName>
    <definedName name="TK1_4">'[113]hrg sat1'!$L$8</definedName>
    <definedName name="TK10_2">'[112]hrg sat1'!$L$17</definedName>
    <definedName name="TK10_4">'[113]hrg sat1'!$L$17</definedName>
    <definedName name="TK11_2">'[112]hrg sat1'!$L$18</definedName>
    <definedName name="TK11_4">'[113]hrg sat1'!$L$18</definedName>
    <definedName name="TK12_2">'[112]hrg sat1'!$L$19</definedName>
    <definedName name="TK12_4">'[113]hrg sat1'!$L$19</definedName>
    <definedName name="TK13_2">'[112]hrg sat1'!$L$20</definedName>
    <definedName name="TK13_4">'[113]hrg sat1'!$L$20</definedName>
    <definedName name="TK14_2">'[112]hrg sat1'!$L$21</definedName>
    <definedName name="TK14_4">'[113]hrg sat1'!$L$21</definedName>
    <definedName name="TK15_2">'[112]hrg sat1'!$L$22</definedName>
    <definedName name="TK15_4">'[113]hrg sat1'!$L$22</definedName>
    <definedName name="TK16_2">'[112]hrg sat1'!$L$23</definedName>
    <definedName name="TK16_4">'[113]hrg sat1'!$L$23</definedName>
    <definedName name="TK17_2">'[112]hrg sat1'!$L$24</definedName>
    <definedName name="TK17_4">'[113]hrg sat1'!$L$24</definedName>
    <definedName name="TK18_2">'[112]hrg sat1'!$L$25</definedName>
    <definedName name="TK18_4">'[113]hrg sat1'!$L$25</definedName>
    <definedName name="TK2_2">'[112]hrg sat1'!$L$9</definedName>
    <definedName name="TK2_4">'[113]hrg sat1'!$L$9</definedName>
    <definedName name="TK3_2">'[112]hrg sat1'!$L$10</definedName>
    <definedName name="TK3_4">'[113]hrg sat1'!$L$10</definedName>
    <definedName name="TK4_2">'[112]hrg sat1'!$L$11</definedName>
    <definedName name="TK4_4">'[113]hrg sat1'!$L$11</definedName>
    <definedName name="TK5_2">'[112]hrg sat1'!$L$12</definedName>
    <definedName name="TK5_4">'[113]hrg sat1'!$L$12</definedName>
    <definedName name="TK6_2">'[112]hrg sat1'!$L$13</definedName>
    <definedName name="TK6_4">'[113]hrg sat1'!$L$13</definedName>
    <definedName name="TK7_2">'[112]hrg sat1'!$L$14</definedName>
    <definedName name="TK7_4">'[113]hrg sat1'!$L$14</definedName>
    <definedName name="TK8_2">'[112]hrg sat1'!$L$15</definedName>
    <definedName name="TK8_4">'[113]hrg sat1'!$L$15</definedName>
    <definedName name="TK9_2">'[112]hrg sat1'!$L$16</definedName>
    <definedName name="TK9_4">'[113]hrg sat1'!$L$16</definedName>
    <definedName name="tkayu">[98]harsat!$G$123</definedName>
    <definedName name="tkayu_2">[99]harsat!$G$123</definedName>
    <definedName name="tkayu_4">[100]harsat!$G$123</definedName>
    <definedName name="tkbatu" localSheetId="2">#REF!</definedName>
    <definedName name="tkbatu">#REF!</definedName>
    <definedName name="tkbesi" localSheetId="2">#REF!</definedName>
    <definedName name="tkbesi">#REF!</definedName>
    <definedName name="tkbk">'[6]Harga Bahan &amp; Upah'!$D$346</definedName>
    <definedName name="tkbs">'[6]Harga Bahan &amp; Upah'!$D$343</definedName>
    <definedName name="tkbt">'[212]Harga Bahan &amp; Upah'!$I$21</definedName>
    <definedName name="tkc">'[6]Harga Bahan &amp; Upah'!$D$343</definedName>
    <definedName name="TKCAT">'[136]upah bahan'!$E$9</definedName>
    <definedName name="tkcatmelamik">'[85]har-sat'!$E$259</definedName>
    <definedName name="TKDN" localSheetId="2">{"Book1","4.09 FLORA DAN FAUNA.xls","4.22 PERLENGKAPAN SEKOLAH.xls"}</definedName>
    <definedName name="TKDN">{"Book1","4.09 FLORA DAN FAUNA.xls","4.22 PERLENGKAPAN SEKOLAH.xls"}</definedName>
    <definedName name="tkgali">'[5]HB '!$F$201</definedName>
    <definedName name="tki_23">"$#REF!.$J$96"</definedName>
    <definedName name="tkitc10x2x0.6_23">"$#REF!.$J$94"</definedName>
    <definedName name="tkkayu">#REF!</definedName>
    <definedName name="tkky">'[212]Harga Bahan &amp; Upah'!$I$20</definedName>
    <definedName name="tklas" localSheetId="2">#REF!</definedName>
    <definedName name="tklas">#REF!</definedName>
    <definedName name="tkledeng" localSheetId="2">#REF!</definedName>
    <definedName name="tkledeng">#REF!</definedName>
    <definedName name="tklist" localSheetId="2">#REF!</definedName>
    <definedName name="tklist">#REF!</definedName>
    <definedName name="tklistrik">#REF!</definedName>
    <definedName name="tkls">'[275]Harga Bahan &amp; Upah'!$I$24</definedName>
    <definedName name="tkpipa" localSheetId="2">#REF!</definedName>
    <definedName name="tkpipa">#REF!</definedName>
    <definedName name="tkplitur" localSheetId="2">#REF!</definedName>
    <definedName name="tkplitur">#REF!</definedName>
    <definedName name="tktayuhalus">'[85]har-sat'!$E$251</definedName>
    <definedName name="tky">[276]har.sat.B!$H$151</definedName>
    <definedName name="Tl" localSheetId="2">#REF!</definedName>
    <definedName name="Tl">#REF!</definedName>
    <definedName name="tl.bulat">[65]har.sat.S!$I$121</definedName>
    <definedName name="tl1x20" localSheetId="2">#REF!</definedName>
    <definedName name="tl1x20">#REF!</definedName>
    <definedName name="tl1x36bimc_23">"$#REF!.$#REF!$#REF!"</definedName>
    <definedName name="tl1x40">#REF!</definedName>
    <definedName name="tl2x20">#REF!</definedName>
    <definedName name="TL2x36wBalk">[50]ARL!$G$11</definedName>
    <definedName name="tla2x18iac_23">"$#REF!.$#REF!$#REF!"</definedName>
    <definedName name="tla2x18iacbimc_23">"$#REF!.$#REF!$#REF!"</definedName>
    <definedName name="TLAMP_DO3">#N/A</definedName>
    <definedName name="tlb1x18_23">"$#REF!.$#REF!$#REF!"</definedName>
    <definedName name="tlb1x36_23">"$#REF!.$#REF!$#REF!:$#REF!$#REF!"</definedName>
    <definedName name="tlb1x36bimc_23">"$#REF!.$#REF!$#REF!"</definedName>
    <definedName name="tlb1x36w_23">"$#REF!.$#REF!$#REF!"</definedName>
    <definedName name="tlbk1x36_23">"$#REF!.$#REF!$#REF!"</definedName>
    <definedName name="tlbvs2x18_23">"$#REF!.$#REF!$#REF!"</definedName>
    <definedName name="tlbvs2x18bimc_23">"$#REF!.$#REF!$#REF!"</definedName>
    <definedName name="tlc20_23">"$#REF!.$#REF!$#REF!"</definedName>
    <definedName name="tlc20bimc_23">"$#REF!.$#REF!$#REF!"</definedName>
    <definedName name="tlidf250p_23">"$#REF!.$J$149"</definedName>
    <definedName name="tlistrik">[98]harsat!$G$128</definedName>
    <definedName name="tlistrik_2">[99]harsat!$G$128</definedName>
    <definedName name="tlistrik_4">[100]harsat!$G$128</definedName>
    <definedName name="tltko2x36_23">"$#REF!.$#REF!$#REF!"</definedName>
    <definedName name="tltko2x36bimc_23">"$#REF!.$#REF!$#REF!"</definedName>
    <definedName name="TmbPilihan">[58]SB!#REF!</definedName>
    <definedName name="tmp.cuci.alum">[72]harga!#REF!</definedName>
    <definedName name="tnh">'[77]Sat~Bahu'!$C$88</definedName>
    <definedName name="tnh.urug">[65]har.sat.S!$I$12</definedName>
    <definedName name="tnhtanam" localSheetId="2">#REF!</definedName>
    <definedName name="tnhtanam">#REF!</definedName>
    <definedName name="tnhurug" localSheetId="2">#REF!</definedName>
    <definedName name="tnhurug">#REF!</definedName>
    <definedName name="TombolItong">[129]Bulanan!$U$9</definedName>
    <definedName name="TOP_37">"$#REF!.$D$631"</definedName>
    <definedName name="TOP_CONF">#N/A</definedName>
    <definedName name="TOP_DESI">#N/A</definedName>
    <definedName name="TOP_QTE">#N/A</definedName>
    <definedName name="TOP_TITRE">#N/A</definedName>
    <definedName name="TOP_TTP">#N/A</definedName>
    <definedName name="TOP2_37">"$#REF!.$A$361"</definedName>
    <definedName name="TOT">'[265]k-121'!$P$52</definedName>
    <definedName name="total">[277]HB!#REF!</definedName>
    <definedName name="TOTFOB">#N/A</definedName>
    <definedName name="TOTFRINS">#N/A</definedName>
    <definedName name="Toto">'[52]Up &amp; bhn'!#REF!</definedName>
    <definedName name="TOW" localSheetId="2">#REF!</definedName>
    <definedName name="TOW">#REF!</definedName>
    <definedName name="town_a" localSheetId="2">#REF!</definedName>
    <definedName name="town_a">#REF!</definedName>
    <definedName name="town_a_23">"$#REF!.$L$304"</definedName>
    <definedName name="town_b">#REF!</definedName>
    <definedName name="town_b_23">"$#REF!.$N$304"</definedName>
    <definedName name="town_c">#REF!</definedName>
    <definedName name="town_c_23">"$#REF!.$P$304"</definedName>
    <definedName name="town_d">#REF!</definedName>
    <definedName name="town_d_23">"$#REF!.$R$304"</definedName>
    <definedName name="town_e">#REF!</definedName>
    <definedName name="town_e_23">"$#REF!.$T$304"</definedName>
    <definedName name="TP">#REF!</definedName>
    <definedName name="tpa">'[6]RAB 2'!$K$1:$Q$53</definedName>
    <definedName name="tpipa">[98]harsat!$G$127</definedName>
    <definedName name="tpipa_2">[99]harsat!$G$127</definedName>
    <definedName name="tpipa_4">[100]harsat!$G$127</definedName>
    <definedName name="TPLEK">'[86] R A B'!#REF!</definedName>
    <definedName name="TPLEK5">'[86] R A B'!#REF!</definedName>
    <definedName name="tpm_23">"$#REF!.$J$100"</definedName>
    <definedName name="tpolitur">[180]harsat!#REF!</definedName>
    <definedName name="tpolitur_2">[180]harsat!#REF!</definedName>
    <definedName name="tpolitur_4">[181]harsat!#REF!</definedName>
    <definedName name="TPT">#N/A</definedName>
    <definedName name="TPTAD">#N/A</definedName>
    <definedName name="TPTFF">#N/A</definedName>
    <definedName name="TPTML">#N/A</definedName>
    <definedName name="TPTTEXTE">#N/A</definedName>
    <definedName name="tr_aspal_minor">#REF!</definedName>
    <definedName name="Track_Loader">#REF!</definedName>
    <definedName name="Track_roller">#REF!</definedName>
    <definedName name="TRACKLOADER">#REF!</definedName>
    <definedName name="trailer">'[77]Sat~Bahu'!$C$106</definedName>
    <definedName name="TRAILLER" localSheetId="2">#REF!</definedName>
    <definedName name="TRAILLER">#REF!</definedName>
    <definedName name="tralis" localSheetId="2">#REF!</definedName>
    <definedName name="tralis">#REF!</definedName>
    <definedName name="traljend" localSheetId="2">#REF!</definedName>
    <definedName name="traljend">#REF!</definedName>
    <definedName name="TRANSFERT">#N/A</definedName>
    <definedName name="TRANSPORT">[267]Harga!$O$5</definedName>
    <definedName name="TRAVEE">#N/A</definedName>
    <definedName name="Tree_Wheel">#REF!</definedName>
    <definedName name="trip110">#REF!</definedName>
    <definedName name="trip120">[203]HB!#REF!</definedName>
    <definedName name="trip3">'[52]Up &amp; bhn'!#REF!</definedName>
    <definedName name="trip6">'[52]Up &amp; bhn'!#REF!</definedName>
    <definedName name="trip9">'[52]Up &amp; bhn'!#REF!</definedName>
    <definedName name="tripalm110" localSheetId="2">#REF!</definedName>
    <definedName name="tripalm110">#REF!</definedName>
    <definedName name="triplek">[65]har.sat.S!$I$63</definedName>
    <definedName name="Triport" localSheetId="2">#REF!</definedName>
    <definedName name="Triport">#REF!</definedName>
    <definedName name="triport_pancang_beton" localSheetId="2">#REF!</definedName>
    <definedName name="triport_pancang_beton">#REF!</definedName>
    <definedName name="TRIWULAN" localSheetId="2">#REF!</definedName>
    <definedName name="TRIWULAN">#REF!</definedName>
    <definedName name="TRIX">#REF!</definedName>
    <definedName name="TRIX_37">"$#REF!.$I$141"</definedName>
    <definedName name="TRL_37">"$#REF!.$BT$7:$BV$16"</definedName>
    <definedName name="trotoar">[278]ANALISA!$G$328</definedName>
    <definedName name="truck_prime_coat" localSheetId="2">#REF!</definedName>
    <definedName name="truck_prime_coat">#REF!</definedName>
    <definedName name="truck_tack_coat" localSheetId="2">#REF!</definedName>
    <definedName name="truck_tack_coat">#REF!</definedName>
    <definedName name="trucuk_kayu" localSheetId="2">#REF!</definedName>
    <definedName name="trucuk_kayu">#REF!</definedName>
    <definedName name="TrukTangkiAir" localSheetId="2">[58]SB!#REF!</definedName>
    <definedName name="TrukTangkiAir">[58]SB!#REF!</definedName>
    <definedName name="TrukTerbuka3.5" localSheetId="2">[58]SB!#REF!</definedName>
    <definedName name="TrukTerbuka3.5">[58]SB!#REF!</definedName>
    <definedName name="tryplek4" localSheetId="2">#REF!</definedName>
    <definedName name="tryplek4">#REF!</definedName>
    <definedName name="ts" localSheetId="2">#REF!</definedName>
    <definedName name="ts">#REF!</definedName>
    <definedName name="TS_2">[145]bahan!$G$135</definedName>
    <definedName name="TS_4">[146]bahan!$G$135</definedName>
    <definedName name="tscb_23">"$#REF!.$J$80"</definedName>
    <definedName name="tscs3w_23">"$#REF!.$J$81"</definedName>
    <definedName name="tscs6w_23">"$#REF!.$J$100"</definedName>
    <definedName name="tshs15_23">"$#REF!.$J$104"</definedName>
    <definedName name="tshs6w_23">"$#REF!.$J$83"</definedName>
    <definedName name="tski_23">"$#REF!.$J$90"</definedName>
    <definedName name="tskie_23">"$#REF!.$J$91"</definedName>
    <definedName name="tsnya2x1.5_23">"$#REF!.$J$113"</definedName>
    <definedName name="tsnyafrc_23">"$#REF!.$J$88"</definedName>
    <definedName name="tso_23">"$#REF!.$J$86"</definedName>
    <definedName name="TSR">[64]ANALISA!#REF!</definedName>
    <definedName name="tsv25_23">"$#REF!.$M$281"</definedName>
    <definedName name="TT">#REF!</definedName>
    <definedName name="ttkinst">'[5]HB '!#REF!</definedName>
    <definedName name="ttklampu" localSheetId="2">#REF!</definedName>
    <definedName name="ttklampu">#REF!</definedName>
    <definedName name="ttkstop" localSheetId="2">#REF!</definedName>
    <definedName name="ttkstop">#REF!</definedName>
    <definedName name="TTP">#N/A</definedName>
    <definedName name="TU" localSheetId="2">'[86] R A B'!#REF!</definedName>
    <definedName name="TU">'[86] R A B'!#REF!</definedName>
    <definedName name="TUK" localSheetId="2">'[86] R A B'!#REF!</definedName>
    <definedName name="TUK">'[86] R A B'!#REF!</definedName>
    <definedName name="tukang" localSheetId="2">#REF!</definedName>
    <definedName name="tukang">#REF!</definedName>
    <definedName name="TUKANG.BATU" localSheetId="2">#REF!</definedName>
    <definedName name="TUKANG.BATU">#REF!</definedName>
    <definedName name="TUKANG.BESI" localSheetId="2">#REF!</definedName>
    <definedName name="TUKANG.BESI">#REF!</definedName>
    <definedName name="TUKANG.CAT">#REF!</definedName>
    <definedName name="TUKANG.KAYU">#REF!</definedName>
    <definedName name="Tukang.Kepala">#REF!</definedName>
    <definedName name="tukang_B_0">#REF!</definedName>
    <definedName name="tukang_batu">'[200]UNIT PRICE'!$D$137</definedName>
    <definedName name="tukang_batu_kali" localSheetId="2">#REF!</definedName>
    <definedName name="tukang_batu_kali">#REF!</definedName>
    <definedName name="tukang_begisting" localSheetId="2">#REF!</definedName>
    <definedName name="tukang_begisting">#REF!</definedName>
    <definedName name="Tukang_gorong2_45sd75" localSheetId="2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'[200]UNIT PRICE'!$D$138</definedName>
    <definedName name="tukang_marka" localSheetId="2">#REF!</definedName>
    <definedName name="tukang_marka">#REF!</definedName>
    <definedName name="tukang_marka_jalan" localSheetId="2">#REF!</definedName>
    <definedName name="tukang_marka_jalan">#REF!</definedName>
    <definedName name="tukang_pancang_beton" localSheetId="2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'[200]UNIT PRICE'!$D$140</definedName>
    <definedName name="tukang_sandaran" localSheetId="2">#REF!</definedName>
    <definedName name="tukang_sandaran">#REF!</definedName>
    <definedName name="tukang_tulangan" localSheetId="2">#REF!</definedName>
    <definedName name="tukang_tulangan">#REF!</definedName>
    <definedName name="TUKANGBATU">'[45]SAT PL'!$O$9</definedName>
    <definedName name="TUKANGBESI">'[45]SAT PL'!$O$11</definedName>
    <definedName name="TUKANGCAT">'[45]SAT PL'!$O$12</definedName>
    <definedName name="TUKANGKAYU">'[45]SAT PL'!$O$10</definedName>
    <definedName name="tukb" localSheetId="2">#REF!</definedName>
    <definedName name="tukb">#REF!</definedName>
    <definedName name="tukbes" localSheetId="2">#REF!</definedName>
    <definedName name="tukbes">#REF!</definedName>
    <definedName name="tukcat" localSheetId="2">#REF!</definedName>
    <definedName name="tukcat">#REF!</definedName>
    <definedName name="tukg">#REF!</definedName>
    <definedName name="tukk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R">[153]RABA!$H$109</definedName>
    <definedName name="turap" localSheetId="2">#REF!</definedName>
    <definedName name="turap">#REF!</definedName>
    <definedName name="turap15" localSheetId="2">#REF!</definedName>
    <definedName name="turap15">#REF!</definedName>
    <definedName name="turap25" localSheetId="2">#REF!</definedName>
    <definedName name="turap25">#REF!</definedName>
    <definedName name="turug">#REF!</definedName>
    <definedName name="TW_NG">[279]NEGO!$U$58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YHTY">#REF!</definedName>
    <definedName name="TYHTY_7">#REF!</definedName>
    <definedName name="TYPE_C2">#REF!</definedName>
    <definedName name="TYPE_C3">#REF!</definedName>
    <definedName name="TYPE_ETUD">#N/A</definedName>
    <definedName name="TYPICAL_FLOOR___7_LEVEL">#REF!</definedName>
    <definedName name="TYPICAL_FLOOR___7_LEVEL_23">"$#REF!.$C$233"</definedName>
    <definedName name="tYRE">'[131]Ana-ALAT'!#REF!</definedName>
    <definedName name="Tyre_roller" localSheetId="2">#REF!</definedName>
    <definedName name="Tyre_roller">#REF!</definedName>
    <definedName name="tyttere" localSheetId="2">#REF!</definedName>
    <definedName name="tyttere">#REF!</definedName>
    <definedName name="tyu" localSheetId="2">#REF!</definedName>
    <definedName name="tyu">#REF!</definedName>
    <definedName name="u" localSheetId="2">#REF!</definedName>
    <definedName name="U">'[280]RAB.SEKRETARIAT (1)'!$C$6</definedName>
    <definedName name="u.1" localSheetId="2">[72]harga!#REF!</definedName>
    <definedName name="u.1">[72]harga!#REF!</definedName>
    <definedName name="u.2" localSheetId="2">[72]harga!#REF!</definedName>
    <definedName name="u.2">[72]harga!#REF!</definedName>
    <definedName name="u.3" localSheetId="2">[72]harga!#REF!</definedName>
    <definedName name="u.3">[72]harga!#REF!</definedName>
    <definedName name="u.4" localSheetId="2">[72]harga!#REF!</definedName>
    <definedName name="u.4">[72]harga!#REF!</definedName>
    <definedName name="u.5" localSheetId="2">[72]harga!#REF!</definedName>
    <definedName name="u.5">[72]harga!#REF!</definedName>
    <definedName name="u.6" localSheetId="2">[72]harga!#REF!</definedName>
    <definedName name="u.6">[72]harga!#REF!</definedName>
    <definedName name="u.7" localSheetId="2">[72]harga!#REF!</definedName>
    <definedName name="u.7">[72]harga!#REF!</definedName>
    <definedName name="U_1" localSheetId="2">#REF!</definedName>
    <definedName name="U_1">#REF!</definedName>
    <definedName name="U_23">"'file:///F:/SIMAS/EST.2006/AUDITORIUM GBI-SENTUL/Tender GBI/GRAND TOTAL.XLS'#$'Daf_ No_ _ 4_2'.$#REF!$#REF!"</definedName>
    <definedName name="U_24">[64]ANALISA!#REF!</definedName>
    <definedName name="U_bekisting" localSheetId="2">#REF!</definedName>
    <definedName name="U_bekisting">#REF!</definedName>
    <definedName name="U_beton123" localSheetId="2">#REF!</definedName>
    <definedName name="U_beton123">#REF!</definedName>
    <definedName name="u_ins_out" localSheetId="2">[139]Elektrikal!#REF!</definedName>
    <definedName name="u_ins_out">[139]Elektrikal!#REF!</definedName>
    <definedName name="u_ins_pen" localSheetId="2">[139]Elektrikal!#REF!</definedName>
    <definedName name="u_ins_pen">[139]Elektrikal!#REF!</definedName>
    <definedName name="u_lamp">[139]Elektrikal!#REF!</definedName>
    <definedName name="u_pasir_padat" localSheetId="2">#REF!</definedName>
    <definedName name="u_pasir_padat">#REF!</definedName>
    <definedName name="U_Pembesian_polos" localSheetId="2">#REF!</definedName>
    <definedName name="U_Pembesian_polos">#REF!</definedName>
    <definedName name="u_se" localSheetId="2">[139]Elektrikal!#REF!</definedName>
    <definedName name="u_se">[139]Elektrikal!#REF!</definedName>
    <definedName name="uang" localSheetId="2">#REF!</definedName>
    <definedName name="uang">#REF!</definedName>
    <definedName name="ub" localSheetId="2">[281]ARITMATIK!$N$8</definedName>
    <definedName name="ub">[282]ARITMATIK!$N$8</definedName>
    <definedName name="ubak" localSheetId="2">#REF!</definedName>
    <definedName name="ubak">#REF!</definedName>
    <definedName name="UBB">[179]Analisa!$H$119</definedName>
    <definedName name="ubekb" localSheetId="2">#REF!</definedName>
    <definedName name="ubekb">#REF!</definedName>
    <definedName name="ubekbal" localSheetId="2">#REF!</definedName>
    <definedName name="ubekbal">#REF!</definedName>
    <definedName name="ubekmult" localSheetId="2">#REF!</definedName>
    <definedName name="ubekmult">#REF!</definedName>
    <definedName name="ubekp">#REF!</definedName>
    <definedName name="ubekpan">#REF!</definedName>
    <definedName name="UBLKT">'[77]Sat~Bahu'!$H$18</definedName>
    <definedName name="UBLT">'[77]Sat~Bahu'!$H$19</definedName>
    <definedName name="UBLTT">'[77]Sat~Bahu'!$H$17</definedName>
    <definedName name="UBP2_3">[179]Analisa!$H$74</definedName>
    <definedName name="UBP2_4">[135]Analisa!$H$74</definedName>
    <definedName name="UBP5_6">[179]Analisa!$H$107</definedName>
    <definedName name="ubrav" localSheetId="2">#REF!</definedName>
    <definedName name="ubrav">#REF!</definedName>
    <definedName name="ubttemp" localSheetId="2">#REF!</definedName>
    <definedName name="ubttemp">#REF!</definedName>
    <definedName name="ucatbes" localSheetId="2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gal">#REF!</definedName>
    <definedName name="UINSTKTAG">#N/A</definedName>
    <definedName name="UINSTPEN">#N/A</definedName>
    <definedName name="UINSTSK">#N/A</definedName>
    <definedName name="uitzet">#REF!</definedName>
    <definedName name="UIU">[170]bahan!$A$79:$E$96</definedName>
    <definedName name="UJUNG_PANDANG_AIRPORT_DEVELOPMENT_PROJECT_37">"$#REF!.$A$81:$B$82"</definedName>
    <definedName name="UK">'[77]Sat~Bahu'!$H$16</definedName>
    <definedName name="uker20" localSheetId="2">#REF!</definedName>
    <definedName name="uker20">#REF!</definedName>
    <definedName name="uker30" localSheetId="2">#REF!</definedName>
    <definedName name="uker30">#REF!</definedName>
    <definedName name="ukol15" localSheetId="2">#REF!</definedName>
    <definedName name="ukol15">#REF!</definedName>
    <definedName name="UKT">'[77]Sat~Bahu'!$H$9</definedName>
    <definedName name="ukuran" localSheetId="2">#REF!</definedName>
    <definedName name="ukuran">#REF!</definedName>
    <definedName name="ulaker" localSheetId="2">#REF!</definedName>
    <definedName name="ulaker">#REF!</definedName>
    <definedName name="Ulin45" localSheetId="2">'[283]Harga Satuan'!#REF!</definedName>
    <definedName name="Ulin45">'[283]Harga Satuan'!#REF!</definedName>
    <definedName name="Ulin67" localSheetId="2">'[283]Harga Satuan'!#REF!</definedName>
    <definedName name="Ulin67">'[283]Harga Satuan'!#REF!</definedName>
    <definedName name="Ulin89">'[283]Harga Satuan'!#REF!</definedName>
    <definedName name="Ulin90">'[283]Harga Satuan'!#REF!</definedName>
    <definedName name="ulinlokP4M">[72]harga!#REF!</definedName>
    <definedName name="ulinlokP5M">[72]harga!#REF!</definedName>
    <definedName name="ulinlokP6M">[72]harga!#REF!</definedName>
    <definedName name="ulinlokP8M">[72]harga!#REF!</definedName>
    <definedName name="umadat" localSheetId="2">#REF!</definedName>
    <definedName name="umadat">#REF!</definedName>
    <definedName name="UML">'[77]Sat~Bahu'!$H$6</definedName>
    <definedName name="UMUM" localSheetId="2">#REF!</definedName>
    <definedName name="UMUM">#REF!</definedName>
    <definedName name="UMURE.001" localSheetId="2">#REF!</definedName>
    <definedName name="UMURE.001">#REF!</definedName>
    <definedName name="UMURE.003" localSheetId="2">#REF!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#REF!</definedName>
    <definedName name="UMURE.051">#REF!</definedName>
    <definedName name="UMURE.052">#REF!</definedName>
    <definedName name="UMURE.053">#REF!</definedName>
    <definedName name="UMURE.080">#REF!</definedName>
    <definedName name="UMURE.081">#REF!</definedName>
    <definedName name="UMURE.082">#REF!</definedName>
    <definedName name="UMURE.083">#REF!</definedName>
    <definedName name="UMURE.084">#REF!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#REF!</definedName>
    <definedName name="UMURE.154">#REF!</definedName>
    <definedName name="UMURE.155">#REF!</definedName>
    <definedName name="UMURE.156">#REF!</definedName>
    <definedName name="UMURE.157">#REF!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#REF!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#REF!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'[77]Sat~Bahu'!$H$12</definedName>
    <definedName name="UOT">'[77]Sat~Bahu'!$H$11</definedName>
    <definedName name="UP">'[280]RAB.SEKRETARIAT (1)'!$J$6</definedName>
    <definedName name="up20d">#N/A</definedName>
    <definedName name="UPAH">#REF!</definedName>
    <definedName name="upah.1">[72]harga!#REF!</definedName>
    <definedName name="upah.2">[72]harga!#REF!</definedName>
    <definedName name="upah.3">[72]harga!#REF!</definedName>
    <definedName name="upah.4">[72]harga!#REF!</definedName>
    <definedName name="UPAH?" localSheetId="2">#REF!</definedName>
    <definedName name="UPAH?">#REF!</definedName>
    <definedName name="UPAH_2" localSheetId="2">#REF!</definedName>
    <definedName name="UPAH_2">#REF!</definedName>
    <definedName name="UPAH_23">"$#REF!.$H$3"</definedName>
    <definedName name="UPAH_4">'[252]BAHAN  lap'!#REF!</definedName>
    <definedName name="UPAH_6" localSheetId="2">#REF!</definedName>
    <definedName name="UPAH_6">#REF!</definedName>
    <definedName name="UPAH_BAHAN">[267]Harga!$C$7:$E$157</definedName>
    <definedName name="UPAH_BAHAN_CK" localSheetId="2">#REF!</definedName>
    <definedName name="UPAH_BAHAN_CK">#REF!</definedName>
    <definedName name="Upah_Beton_1_2_3" localSheetId="2">#REF!</definedName>
    <definedName name="Upah_Beton_1_2_3">#REF!</definedName>
    <definedName name="UPAH_KERJA" localSheetId="2">#REF!</definedName>
    <definedName name="UPAH_KERJA">#REF!</definedName>
    <definedName name="UPAH_KERJA_4" localSheetId="2">'[252]BAHAN  lap'!#REF!</definedName>
    <definedName name="UPAH_KERJA_4">'[252]BAHAN  lap'!#REF!</definedName>
    <definedName name="Upah01" localSheetId="2">#REF!</definedName>
    <definedName name="Upah01">#REF!</definedName>
    <definedName name="Upah1" localSheetId="2">#REF!</definedName>
    <definedName name="Upah1">#REF!</definedName>
    <definedName name="Upah2" localSheetId="2">#REF!</definedName>
    <definedName name="Upah2">#REF!</definedName>
    <definedName name="uPAH3">#REF!</definedName>
    <definedName name="upahwf">#REF!</definedName>
    <definedName name="upasbk5">#REF!</definedName>
    <definedName name="upasbm3">#REF!</definedName>
    <definedName name="upasbm5">#REF!</definedName>
    <definedName name="UPL_37">"$#REF!.A50:CA1"</definedName>
    <definedName name="uplest3">#REF!</definedName>
    <definedName name="uplest5">#REF!</definedName>
    <definedName name="UPO">'[77]Sat~Bahu'!$H$13</definedName>
    <definedName name="UPP">[179]Analisa!$H$52</definedName>
    <definedName name="upurug" localSheetId="2">#REF!</definedName>
    <definedName name="upurug">#REF!</definedName>
    <definedName name="urabat" localSheetId="2">#REF!</definedName>
    <definedName name="urabat">#REF!</definedName>
    <definedName name="urai" localSheetId="2">#REF!</definedName>
    <definedName name="urai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[174]Drainase!#REF!</definedName>
    <definedName name="URAIAN231">[174]Drainase!#REF!</definedName>
    <definedName name="URAIAN232">[174]Drainase!#REF!</definedName>
    <definedName name="URAIAN233">[174]Drainase!#REF!</definedName>
    <definedName name="Uraian234">[174]Drainase!#REF!</definedName>
    <definedName name="URAIAN234L" localSheetId="2">#REF!</definedName>
    <definedName name="URAIAN234L">#REF!</definedName>
    <definedName name="Uraian235" localSheetId="2">[174]Drainase!#REF!</definedName>
    <definedName name="Uraian235">[174]Drainase!#REF!</definedName>
    <definedName name="Uraian236" localSheetId="2">[174]Drainase!#REF!</definedName>
    <definedName name="Uraian236">[174]Drainase!#REF!</definedName>
    <definedName name="URAIAN241">[174]Drainase!#REF!</definedName>
    <definedName name="URAIAN242">[174]Drainase!#REF!</definedName>
    <definedName name="URAIAN243">[174]Drainase!#REF!</definedName>
    <definedName name="Uraian311" localSheetId="2">#REF!</definedName>
    <definedName name="Uraian311">'[24]Analisa HSPK'!#REF!</definedName>
    <definedName name="Uraian312" localSheetId="2">#REF!</definedName>
    <definedName name="Uraian312">'[24]Analisa HSPK'!#REF!</definedName>
    <definedName name="Uraian313" localSheetId="2">#REF!</definedName>
    <definedName name="Uraian313">'[24]Analisa HSPK'!#REF!</definedName>
    <definedName name="Uraian314" localSheetId="2">#REF!</definedName>
    <definedName name="Uraian314">'[24]Analisa HSPK'!#REF!</definedName>
    <definedName name="Uraian315" localSheetId="2">#REF!</definedName>
    <definedName name="Uraian315">'[24]Analisa HSPK'!#REF!</definedName>
    <definedName name="URAIAN316">'[27]D-3 (M)'!#REF!</definedName>
    <definedName name="Uraian319" localSheetId="2">#REF!</definedName>
    <definedName name="Uraian319">'[24]Analisa HSPK'!#REF!</definedName>
    <definedName name="URAIAN321">'[27]D-3 (M)'!#REF!</definedName>
    <definedName name="Uraian322" localSheetId="2">#REF!</definedName>
    <definedName name="Uraian322">'[24]Analisa HSPK'!#REF!</definedName>
    <definedName name="Uraian323" localSheetId="2">#REF!</definedName>
    <definedName name="Uraian323">'[24]Analisa HSPK'!#REF!</definedName>
    <definedName name="URAIAN323L" localSheetId="2">#REF!</definedName>
    <definedName name="URAIAN323L">#REF!</definedName>
    <definedName name="Uraian324" localSheetId="2">#REF!</definedName>
    <definedName name="Uraian324">'[24]Analisa HSPK'!#REF!</definedName>
    <definedName name="URAIAN33" localSheetId="2">'[27]D-3 (M)'!#REF!</definedName>
    <definedName name="URAIAN33">'[27]D-3 (M)'!#REF!</definedName>
    <definedName name="Uraian331" localSheetId="2">#REF!</definedName>
    <definedName name="Uraian331">'[24]Analisa HSPK'!#REF!</definedName>
    <definedName name="Uraian346" localSheetId="2">#REF!</definedName>
    <definedName name="Uraian346">'[24]Analisa HSPK'!#REF!</definedName>
    <definedName name="URAIAN421" localSheetId="2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[18]cadam!$B$12:$L$187</definedName>
    <definedName name="URAIAN661" localSheetId="2">#REF!</definedName>
    <definedName name="URAIAN661">#REF!</definedName>
    <definedName name="URAIAN662" localSheetId="2">#REF!</definedName>
    <definedName name="URAIAN662">#REF!</definedName>
    <definedName name="URAIAN66PERATA" localSheetId="2">#REF!</definedName>
    <definedName name="URAIAN66PERATA">#REF!</definedName>
    <definedName name="URAIAN66PERMUKAAN">#REF!</definedName>
    <definedName name="URAIAN7101">[174]Beton!#REF!</definedName>
    <definedName name="URAIAN7102">[174]Beton!#REF!</definedName>
    <definedName name="URAIAN7103">[174]Beton!#REF!</definedName>
    <definedName name="URAIAN711" localSheetId="2">#REF!</definedName>
    <definedName name="URAIAN711">#REF!</definedName>
    <definedName name="URAIAN712" localSheetId="2">[174]Beton!#REF!</definedName>
    <definedName name="URAIAN712">[174]Beton!#REF!</definedName>
    <definedName name="URAIAN713" localSheetId="2">[174]Beton!#REF!</definedName>
    <definedName name="URAIAN713">[174]Beton!#REF!</definedName>
    <definedName name="URAIAN714" localSheetId="2">#REF!</definedName>
    <definedName name="URAIAN714">#REF!</definedName>
    <definedName name="URAIAN715" localSheetId="2">[174]Beton!#REF!</definedName>
    <definedName name="URAIAN715">[174]Beton!#REF!</definedName>
    <definedName name="URAIAN716" localSheetId="2">[174]Beton!#REF!</definedName>
    <definedName name="URAIAN716">[174]Beton!#REF!</definedName>
    <definedName name="URAIAN717" localSheetId="2">[174]Beton!#REF!</definedName>
    <definedName name="URAIAN717">[174]Beton!#REF!</definedName>
    <definedName name="URAIAN718" localSheetId="2">[29]D7!#REF!</definedName>
    <definedName name="URAIAN718">[29]D7!#REF!</definedName>
    <definedName name="URAIAN721" localSheetId="2">#REF!</definedName>
    <definedName name="URAIAN721">#REF!</definedName>
    <definedName name="URAIAN73" localSheetId="2">#REF!</definedName>
    <definedName name="URAIAN73">#REF!</definedName>
    <definedName name="URAIAN731" localSheetId="2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'[26]NP 7'!#REF!</definedName>
    <definedName name="URAIAN73UL">'[27]D-7 (M)'!#REF!</definedName>
    <definedName name="URAIAN744">[174]Beton!#REF!</definedName>
    <definedName name="URAIAN745">[174]Beton!#REF!</definedName>
    <definedName name="URAIAN751">'[27]D-7 (M)'!#REF!</definedName>
    <definedName name="URAIAN752">'[27]D-7 (M)'!#REF!</definedName>
    <definedName name="URAIAN7610">[174]Beton!#REF!</definedName>
    <definedName name="URAIAN7611">'[27]D-7 (M)'!#REF!</definedName>
    <definedName name="URAIAN7612">'[27]D-7 (M)'!#REF!</definedName>
    <definedName name="URAIAN7612a">[174]Beton!#REF!</definedName>
    <definedName name="URAIAN7612b">[174]Beton!#REF!</definedName>
    <definedName name="URAIAN7612c">[174]Beton!#REF!</definedName>
    <definedName name="URAIAN7613">'[27]D-7 (M)'!#REF!</definedName>
    <definedName name="URAIAN7613a">[174]Beton!#REF!</definedName>
    <definedName name="URAIAN7613b">[174]Beton!#REF!</definedName>
    <definedName name="URAIAN7613c">[174]Beton!#REF!</definedName>
    <definedName name="URAIAN7614">'[27]D-7 (M)'!#REF!</definedName>
    <definedName name="URAIAN7614a">[174]Beton!#REF!</definedName>
    <definedName name="URAIAN7614b">[174]Beton!#REF!</definedName>
    <definedName name="URAIAN7614d">[174]Beton!#REF!</definedName>
    <definedName name="URAIAN7614e">[174]Beton!#REF!</definedName>
    <definedName name="URAIAN7615">'[27]D-7 (M)'!#REF!</definedName>
    <definedName name="URAIAN7616">'[27]D-7 (M)'!#REF!</definedName>
    <definedName name="URAIAN7617">'[27]D-7 (M)'!#REF!</definedName>
    <definedName name="URAIAN7618">[174]Beton!#REF!</definedName>
    <definedName name="URAIAN7619">[174]Beton!#REF!</definedName>
    <definedName name="URAIAN7620">'[27]D-7 (M)'!#REF!</definedName>
    <definedName name="URAIAN7621">'[27]D-7 (M)'!#REF!</definedName>
    <definedName name="URAIAN7625">'[27]D-7 (M)'!#REF!</definedName>
    <definedName name="URAIAN7626">'[27]D-7 (M)'!#REF!</definedName>
    <definedName name="URAIAN767">'[27]D-7 (M)'!#REF!</definedName>
    <definedName name="URAIAN768">[174]Beton!#REF!</definedName>
    <definedName name="URAIAN769">[174]Beton!#REF!</definedName>
    <definedName name="URAIAN76x">[174]Beton!#REF!</definedName>
    <definedName name="URAIAN771">'[27]D-7 (M)'!#REF!</definedName>
    <definedName name="URAIAN771a" localSheetId="2">#REF!</definedName>
    <definedName name="URAIAN771a">#REF!</definedName>
    <definedName name="URAIAN771b" localSheetId="2">#REF!</definedName>
    <definedName name="URAIAN771b">#REF!</definedName>
    <definedName name="URAIAN771c" localSheetId="2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'[27]D-7 (M)'!#REF!</definedName>
    <definedName name="URAIAN79">[29]D7!#REF!</definedName>
    <definedName name="URAIAN79L">'[26]NP 7'!$A$1:$K$118</definedName>
    <definedName name="URAIAN79manual">[174]Beton!#REF!</definedName>
    <definedName name="URAIAN79mekanis">'[175]DIV7-BM'!#REF!</definedName>
    <definedName name="URAIAN811" localSheetId="2">#REF!</definedName>
    <definedName name="URAIAN811">#REF!</definedName>
    <definedName name="URAIAN812" localSheetId="2">#REF!</definedName>
    <definedName name="URAIAN812">#REF!</definedName>
    <definedName name="URAIAN813" localSheetId="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[174]Beton!#REF!</definedName>
    <definedName name="URAIANLatasirK" localSheetId="2">#REF!</definedName>
    <definedName name="URAIANLatasirK">#REF!</definedName>
    <definedName name="URAIANLatasirKL" localSheetId="2">#REF!</definedName>
    <definedName name="URAIANLatasirKL">#REF!</definedName>
    <definedName name="ureserv" localSheetId="2">#REF!</definedName>
    <definedName name="ureserv">#REF!</definedName>
    <definedName name="urinoar">[65]har.sat.S!$I$79</definedName>
    <definedName name="urkemb" localSheetId="2">#REF!</definedName>
    <definedName name="urkemb">#REF!</definedName>
    <definedName name="urp" localSheetId="2">#REF!</definedName>
    <definedName name="urp">#REF!</definedName>
    <definedName name="urpas" localSheetId="2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KEMBALI">#REF!</definedName>
    <definedName name="Urug_Psr_Bwh_Pondasi">#REF!</definedName>
    <definedName name="Urugan_Kembali">#REF!</definedName>
    <definedName name="Urugan_pasir.">#REF!</definedName>
    <definedName name="Urugan_Pasir_Bawah_Pondasi">#REF!</definedName>
    <definedName name="Urugan_Psr_Bwh_Lt">#REF!</definedName>
    <definedName name="Urugan_Sirtu">#REF!</definedName>
    <definedName name="Urugan_Tanah_Bawah_Lt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[62]anal!#REF!</definedName>
    <definedName name="urugpasir_2" localSheetId="2">#REF!</definedName>
    <definedName name="urugpasir_2">#REF!</definedName>
    <definedName name="urugpasir_6" localSheetId="2">#REF!</definedName>
    <definedName name="urugpasir_6">#REF!</definedName>
    <definedName name="urugpasir_7" localSheetId="2">#REF!</definedName>
    <definedName name="urugpasir_7">#REF!</definedName>
    <definedName name="urugpedel">#REF!</definedName>
    <definedName name="urugsirtu">#REF!</definedName>
    <definedName name="US">[139]Elektrikal!#REF!</definedName>
    <definedName name="USD" localSheetId="2">#REF!</definedName>
    <definedName name="USD">#REF!</definedName>
    <definedName name="usd_37">"$#REF!.$#REF!$#REF!"</definedName>
    <definedName name="useptick">#REF!</definedName>
    <definedName name="UST">'[77]Sat~Bahu'!$H$14</definedName>
    <definedName name="ustamp" localSheetId="2">#REF!</definedName>
    <definedName name="ustamp">#REF!</definedName>
    <definedName name="usuk" localSheetId="2">#REF!</definedName>
    <definedName name="usuk">#REF!</definedName>
    <definedName name="usuk_kamper" localSheetId="2">#REF!</definedName>
    <definedName name="usuk_kamper">#REF!</definedName>
    <definedName name="usuk_meranti">#REF!</definedName>
    <definedName name="usuk_reng">#REF!</definedName>
    <definedName name="usukmer">'[5]HB '!$F$37</definedName>
    <definedName name="usukmeranti">'[242]Daftar Harga'!$D$58</definedName>
    <definedName name="usukreng" localSheetId="2">#REF!</definedName>
    <definedName name="usukreng">#REF!</definedName>
    <definedName name="UTAIAN7614c" localSheetId="2">[174]Beton!#REF!</definedName>
    <definedName name="UTAIAN7614c">[174]Beton!#REF!</definedName>
    <definedName name="UTAMA" localSheetId="2">#REF!</definedName>
    <definedName name="UTAMA">#REF!</definedName>
    <definedName name="UTK">'[77]Sat~Bahu'!$H$10</definedName>
    <definedName name="utul24" localSheetId="2">#REF!</definedName>
    <definedName name="utul24">#REF!</definedName>
    <definedName name="utul39" localSheetId="2">#REF!</definedName>
    <definedName name="utul39">#REF!</definedName>
    <definedName name="UU" localSheetId="2">#REF!</definedName>
    <definedName name="UU">#REF!</definedName>
    <definedName name="uwater">#REF!</definedName>
    <definedName name="V" localSheetId="2">#REF!</definedName>
    <definedName name="V">'[280]RAB.SEKRETARIAT (1)'!$I$6</definedName>
    <definedName name="v_shape_136" localSheetId="2">[139]Elektrikal!#REF!</definedName>
    <definedName name="v_shape_136">[139]Elektrikal!#REF!</definedName>
    <definedName name="v_shape_236" localSheetId="2">[139]Elektrikal!#REF!</definedName>
    <definedName name="v_shape_236">[139]Elektrikal!#REF!</definedName>
    <definedName name="V735asic" localSheetId="2">#REF!</definedName>
    <definedName name="V735asic">#REF!</definedName>
    <definedName name="V735B8" localSheetId="2">#REF!</definedName>
    <definedName name="V735B8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b">#REF!</definedName>
    <definedName name="vbg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44_37">"$#REF!.$#REF!$#REF!"</definedName>
    <definedName name="vd66_37">"$#REF!.$#REF!$#REF!"</definedName>
    <definedName name="vd86_37">"$#REF!.$#REF!$#REF!"</definedName>
    <definedName name="vent1">[139]Elektrikal!#REF!</definedName>
    <definedName name="vertical_drain" localSheetId="2">#REF!</definedName>
    <definedName name="vertical_drain">#REF!</definedName>
    <definedName name="vg" localSheetId="2">[134]NP!#REF!</definedName>
    <definedName name="vg">[134]NP!#REF!</definedName>
    <definedName name="vgyt" localSheetId="2">#REF!</definedName>
    <definedName name="vgyt">#REF!</definedName>
    <definedName name="VI" localSheetId="2">#REF!</definedName>
    <definedName name="VI">#REF!</definedName>
    <definedName name="vibrator" localSheetId="2">#REF!</definedName>
    <definedName name="vibrator">#REF!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I">#REF!</definedName>
    <definedName name="VII.2">#REF!</definedName>
    <definedName name="VII.3">#REF!</definedName>
    <definedName name="VII.4">#REF!</definedName>
    <definedName name="VII.5">#REF!</definedName>
    <definedName name="VII.6">#REF!</definedName>
    <definedName name="VII.7">#REF!</definedName>
    <definedName name="VII.8">#REF!</definedName>
    <definedName name="viii">#REF!</definedName>
    <definedName name="Vlookup_Harga">#REF!</definedName>
    <definedName name="vnt100_23">"$#REF!.$#REF!$#REF!"</definedName>
    <definedName name="vnt40_23">"$#REF!.$V$107"</definedName>
    <definedName name="vnt50_23">"$#REF!.$#REF!$#REF!"</definedName>
    <definedName name="vnt80_23">"$#REF!.$#REF!$#REF!"</definedName>
    <definedName name="vntf100">#REF!</definedName>
    <definedName name="vntf100_23">"$#REF!.$#REF!$#REF!"</definedName>
    <definedName name="vntf80">#REF!</definedName>
    <definedName name="vntf80_23">"$#REF!.$#REF!$#REF!"</definedName>
    <definedName name="vol">#REF!</definedName>
    <definedName name="Vol_ASli">#REF!</definedName>
    <definedName name="VOL_AWAL">#REF!</definedName>
    <definedName name="Vol_CCO01">#REF!</definedName>
    <definedName name="VolAsli_BACCO">#REF!</definedName>
    <definedName name="VolCCO_BACCO">#REF!</definedName>
    <definedName name="VOLUME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'[131]Ana-ALAT'!#REF!</definedName>
    <definedName name="VUP_37">"$#REF!.$AR$6:$BF$25"</definedName>
    <definedName name="vv">#REF!</definedName>
    <definedName name="vvv">#REF!</definedName>
    <definedName name="w" localSheetId="2">#REF!</definedName>
    <definedName name="w">[284]ANAL!$M$2090</definedName>
    <definedName name="w.1.1.5.20bahan" localSheetId="2">[72]analis!#REF!</definedName>
    <definedName name="w.1.1.5.20bahan">[72]analis!#REF!</definedName>
    <definedName name="w.1.1.5.20bhn" localSheetId="2">[72]analis!#REF!</definedName>
    <definedName name="w.1.1.5.20bhn">[72]analis!#REF!</definedName>
    <definedName name="w.1.1.5.20upah" localSheetId="2">[72]analis!#REF!</definedName>
    <definedName name="w.1.1.5.20upah">[72]analis!#REF!</definedName>
    <definedName name="W_16" localSheetId="2">#REF!</definedName>
    <definedName name="W_16">#REF!</definedName>
    <definedName name="W_2" localSheetId="2">#REF!</definedName>
    <definedName name="W_2">#REF!</definedName>
    <definedName name="w_23">"$#REF!.$#REF!#REF!"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dir">[87]rekap!$G$35</definedName>
    <definedName name="wafel">[43]Bahan!#REF!</definedName>
    <definedName name="wafel2020" localSheetId="2">#REF!</definedName>
    <definedName name="wafel2020">#REF!</definedName>
    <definedName name="wakil">[87]rekap!$G$34</definedName>
    <definedName name="WAKTU" localSheetId="2">#REF!</definedName>
    <definedName name="WAKTU">#REF!</definedName>
    <definedName name="war">[87]rekap!$G$27</definedName>
    <definedName name="wastafel" localSheetId="2">#REF!</definedName>
    <definedName name="wastafel">#REF!</definedName>
    <definedName name="wastafel.kia" localSheetId="2">[72]harga!#REF!</definedName>
    <definedName name="wastafel.kia">[72]harga!#REF!</definedName>
    <definedName name="water" localSheetId="2">#REF!</definedName>
    <definedName name="water">#REF!</definedName>
    <definedName name="Water_Pump" localSheetId="2">#REF!</definedName>
    <definedName name="Water_Pump">#REF!</definedName>
    <definedName name="Water_Pump_4" localSheetId="2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'[5]HB '!$F$159</definedName>
    <definedName name="waterproofing">'[5]HB '!$F$165</definedName>
    <definedName name="WATERPUMP" localSheetId="2">#REF!</definedName>
    <definedName name="WATERPUMP">#REF!</definedName>
    <definedName name="waterstop" localSheetId="2">#REF!</definedName>
    <definedName name="waterstop">#REF!</definedName>
    <definedName name="WaterTank" localSheetId="2">#REF!</definedName>
    <definedName name="WaterTank">#REF!</definedName>
    <definedName name="watertank_agregat_A_pelebaran">#REF!</definedName>
    <definedName name="WATERTANKER">#REF!</definedName>
    <definedName name="WATES" localSheetId="2">[285]Rupiah!$B$6:$C$24</definedName>
    <definedName name="WATES">#REF!</definedName>
    <definedName name="watproof" localSheetId="2">'[52]Up &amp; bhn'!#REF!</definedName>
    <definedName name="watproof">'[52]Up &amp; bhn'!#REF!</definedName>
    <definedName name="WC" localSheetId="2">#REF!</definedName>
    <definedName name="WC">#REF!</definedName>
    <definedName name="we" localSheetId="2">#REF!</definedName>
    <definedName name="we">#REF!</definedName>
    <definedName name="weath" localSheetId="2">'[52]Up &amp; bhn'!#REF!</definedName>
    <definedName name="weath">'[52]Up &amp; bhn'!#REF!</definedName>
    <definedName name="wee" localSheetId="2">#REF!</definedName>
    <definedName name="wee">#REF!</definedName>
    <definedName name="WEERERE">[170]bahan!$A$79:$E$96</definedName>
    <definedName name="wer">#N/A</definedName>
    <definedName name="wf">'[5]HB '!#REF!</definedName>
    <definedName name="WF300.150" localSheetId="2">#REF!</definedName>
    <definedName name="WF300.150">#REF!</definedName>
    <definedName name="wfprof" localSheetId="2">#REF!</definedName>
    <definedName name="wfprof">#REF!</definedName>
    <definedName name="Wheel_Loader" localSheetId="2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[58]SB!#REF!</definedName>
    <definedName name="WhelLoder115">[58]SB!#REF!</definedName>
    <definedName name="Wheltractor">[101]SB!$H$112</definedName>
    <definedName name="windak" localSheetId="2">#REF!</definedName>
    <definedName name="windak">#REF!</definedName>
    <definedName name="wl" localSheetId="2">#REF!</definedName>
    <definedName name="wl">#REF!</definedName>
    <definedName name="wl.80hp">'[77]Sat~Bahu'!$C$94</definedName>
    <definedName name="wls">[16]SAP!#REF!</definedName>
    <definedName name="wls_23">"'file:///F:/DOCUME~1/MARKET~1/LOCALS~1/Temp/lamp-d.XLS'#$SAP.$#REF!$#REF!"</definedName>
    <definedName name="Wp.5">'[77]Sat~Bahu'!$C$112</definedName>
    <definedName name="wqw" localSheetId="2">#REF!</definedName>
    <definedName name="wqw">#REF!</definedName>
    <definedName name="wrn.AAA." localSheetId="2" hidden="1">{#N/A,#N/A,FALSE,"REK";#N/A,#N/A,FALSE,"Bq-ARS"}</definedName>
    <definedName name="wrn.AAA." hidden="1">{#N/A,#N/A,FALSE,"REK";#N/A,#N/A,FALSE,"Bq-ARS"}</definedName>
    <definedName name="wrn.chi._.tiÆt." localSheetId="2" hidden="1">{#N/A,#N/A,FALSE,"Chi tiÆt"}</definedName>
    <definedName name="wrn.chi._.tiÆt." hidden="1">{#N/A,#N/A,FALSE,"Chi tiÆt"}</definedName>
    <definedName name="wrn.rtpl." localSheetId="2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2" hidden="1">{#N/A,#N/A,FALSE,"REK";#N/A,#N/A,FALSE,"rab"}</definedName>
    <definedName name="wrn.ry." hidden="1">{#N/A,#N/A,FALSE,"REK";#N/A,#N/A,FALSE,"rab"}</definedName>
    <definedName name="ws">[134]NP!#REF!</definedName>
    <definedName name="wt" localSheetId="2">#REF!</definedName>
    <definedName name="wt">#REF!</definedName>
    <definedName name="wt.60hp">'[77]Sat~Bahu'!$C$95</definedName>
    <definedName name="wtc" localSheetId="2">#REF!</definedName>
    <definedName name="wtc">#REF!</definedName>
    <definedName name="wtc_23">"$#REF!.$AF$14"</definedName>
    <definedName name="wuwung">#REF!</definedName>
    <definedName name="wuwung_Gjawa">#REF!</definedName>
    <definedName name="WW">#REF!</definedName>
    <definedName name="X">#REF!</definedName>
    <definedName name="X.1">#REF!</definedName>
    <definedName name="XCCT">0.5</definedName>
    <definedName name="XI">#REF!</definedName>
    <definedName name="XII">#REF!</definedName>
    <definedName name="XIII">#REF!</definedName>
    <definedName name="xl">[65]har.sat.S!$I$122</definedName>
    <definedName name="XX">[73]ANALISA!#REF!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XX">[227]Bahan!#REF!</definedName>
    <definedName name="y" localSheetId="2">#REF!</definedName>
    <definedName name="y">#REF!</definedName>
    <definedName name="ya" localSheetId="2" hidden="1">#REF!</definedName>
    <definedName name="ya" hidden="1">#REF!</definedName>
    <definedName name="YEN" localSheetId="2">#REF!</definedName>
    <definedName name="YEN">#REF!</definedName>
    <definedName name="yes" localSheetId="2">'[86] R A B'!#REF!</definedName>
    <definedName name="yes">'[86] R A B'!#REF!</definedName>
    <definedName name="yh" localSheetId="2">[134]NP!#REF!</definedName>
    <definedName name="yh">[134]NP!#REF!</definedName>
    <definedName name="you" localSheetId="2">{"Book1","4.09 FLORA DAN FAUNA.xls","4.22 PERLENGKAPAN SEKOLAH.xls"}</definedName>
    <definedName name="you">{"Book1","4.09 FLORA DAN FAUNA.xls","4.22 PERLENGKAPAN SEKOLAH.xls"}</definedName>
    <definedName name="YT5Y">#REF!</definedName>
    <definedName name="YT5Y_7">#REF!</definedName>
    <definedName name="ytytj">[93]bahan!$A$79:$E$96</definedName>
    <definedName name="YUY" localSheetId="2">#REF!</definedName>
    <definedName name="YUY">#REF!</definedName>
    <definedName name="YUY_7" localSheetId="2">#REF!</definedName>
    <definedName name="YUY_7">#REF!</definedName>
    <definedName name="YY" localSheetId="2">#REF!</definedName>
    <definedName name="YY">#REF!</definedName>
    <definedName name="Z">#REF!</definedName>
    <definedName name="Z_062F37CF_EA4D_4E44_8A25_30F7F8EE07FB_.wvu.PrintArea" localSheetId="8" hidden="1">'[286]ANALISA railing'!#REF!</definedName>
    <definedName name="Z_062F37CF_EA4D_4E44_8A25_30F7F8EE07FB_.wvu.PrintArea" localSheetId="7" hidden="1">'[286]ANALISA railing'!#REF!</definedName>
    <definedName name="Z_062F37CF_EA4D_4E44_8A25_30F7F8EE07FB_.wvu.PrintArea" hidden="1">'[286]ANALISA railing'!#REF!</definedName>
    <definedName name="Z_062F37CF_EA4D_4E44_8A25_30F7F8EE07FB_.wvu.Rows" localSheetId="8" hidden="1">'[286]ANALISA railing'!#REF!,'[286]ANALISA railing'!$A$58:$IV$58</definedName>
    <definedName name="Z_062F37CF_EA4D_4E44_8A25_30F7F8EE07FB_.wvu.Rows" localSheetId="7" hidden="1">'[286]ANALISA railing'!#REF!,'[286]ANALISA railing'!$A$58:$IV$58</definedName>
    <definedName name="Z_062F37CF_EA4D_4E44_8A25_30F7F8EE07FB_.wvu.Rows" localSheetId="2" hidden="1">'[286]ANALISA railing'!#REF!,'[286]ANALISA railing'!$A$58:$IV$58</definedName>
    <definedName name="Z_062F37CF_EA4D_4E44_8A25_30F7F8EE07FB_.wvu.Rows" hidden="1">'[286]ANALISA railing'!#REF!,'[286]ANALISA railing'!$A$58:$IV$58</definedName>
    <definedName name="Z_23">"$#REF!.$G$66"</definedName>
    <definedName name="Z_4900D912_D400_4A61_8DD9_12CD5711EDE2_.wvu.FilterData" localSheetId="8" hidden="1">'[48]HRG BAHAN &amp; UPAH okk'!#REF!</definedName>
    <definedName name="Z_4900D912_D400_4A61_8DD9_12CD5711EDE2_.wvu.FilterData" localSheetId="7" hidden="1">'[48]HRG BAHAN &amp; UPAH okk'!#REF!</definedName>
    <definedName name="Z_4900D912_D400_4A61_8DD9_12CD5711EDE2_.wvu.FilterData" localSheetId="2" hidden="1">'[48]HRG BAHAN &amp; UPAH okk'!#REF!</definedName>
    <definedName name="Z_4900D912_D400_4A61_8DD9_12CD5711EDE2_.wvu.FilterData" hidden="1">'[48]HRG BAHAN &amp; UPAH okk'!#REF!</definedName>
    <definedName name="Z_4A4DBCF5_6E02_43D6_8F4D_223D21633DB8_.wvu.PrintArea" localSheetId="8" hidden="1">#REF!</definedName>
    <definedName name="Z_4A4DBCF5_6E02_43D6_8F4D_223D21633DB8_.wvu.PrintArea" localSheetId="7" hidden="1">#REF!</definedName>
    <definedName name="Z_4A4DBCF5_6E02_43D6_8F4D_223D21633DB8_.wvu.PrintArea" localSheetId="2" hidden="1">#REF!</definedName>
    <definedName name="Z_4A4DBCF5_6E02_43D6_8F4D_223D21633DB8_.wvu.PrintArea" hidden="1">#REF!</definedName>
    <definedName name="Z_4A4DBCF5_6E02_43D6_8F4D_223D21633DB8_.wvu.Rows" localSheetId="8" hidden="1">#REF!,#REF!</definedName>
    <definedName name="Z_4A4DBCF5_6E02_43D6_8F4D_223D21633DB8_.wvu.Rows" localSheetId="7" hidden="1">#REF!,#REF!</definedName>
    <definedName name="Z_4A4DBCF5_6E02_43D6_8F4D_223D21633DB8_.wvu.Rows" localSheetId="2" hidden="1">#REF!,#REF!</definedName>
    <definedName name="Z_4A4DBCF5_6E02_43D6_8F4D_223D21633DB8_.wvu.Rows" hidden="1">#REF!,#REF!</definedName>
    <definedName name="Z_5107985B_0AF1_481E_8B01_41E5AE471770_.wvu.FilterData" localSheetId="8" hidden="1">'[48]HRG BAHAN &amp; UPAH okk'!#REF!</definedName>
    <definedName name="Z_5107985B_0AF1_481E_8B01_41E5AE471770_.wvu.FilterData" localSheetId="7" hidden="1">'[48]HRG BAHAN &amp; UPAH okk'!#REF!</definedName>
    <definedName name="Z_5107985B_0AF1_481E_8B01_41E5AE471770_.wvu.FilterData" localSheetId="2" hidden="1">'[48]HRG BAHAN &amp; UPAH okk'!#REF!</definedName>
    <definedName name="Z_5107985B_0AF1_481E_8B01_41E5AE471770_.wvu.FilterData" hidden="1">'[48]HRG BAHAN &amp; UPAH okk'!#REF!</definedName>
    <definedName name="Z_579C6866_27D7_4D76_AFB4_0265FFFA8617_.wvu.Rows" localSheetId="8" hidden="1">'[287]P-late'!$A$9:$IV$9,'[287]P-late'!$A$11:$IV$16,'[287]P-late'!$A$20:$IV$22,'[287]P-late'!$A$65:$IV$69,'[287]P-late'!$A$71:$IV$105,'[287]P-late'!$A$111:$IV$115,'[287]P-late'!$A$119:$IV$119,'[287]P-late'!$A$126:$IV$145,'[287]P-late'!$A$147:$IV$226</definedName>
    <definedName name="Z_579C6866_27D7_4D76_AFB4_0265FFFA8617_.wvu.Rows" localSheetId="7" hidden="1">'[287]P-late'!$A$9:$IV$9,'[287]P-late'!$A$11:$IV$16,'[287]P-late'!$A$20:$IV$22,'[287]P-late'!$A$65:$IV$69,'[287]P-late'!$A$71:$IV$105,'[287]P-late'!$A$111:$IV$115,'[287]P-late'!$A$119:$IV$119,'[287]P-late'!$A$126:$IV$145,'[287]P-late'!$A$147:$IV$226</definedName>
    <definedName name="Z_579C6866_27D7_4D76_AFB4_0265FFFA8617_.wvu.Rows" hidden="1">'[287]P-late'!$A$9:$IV$9,'[287]P-late'!$A$11:$IV$16,'[287]P-late'!$A$20:$IV$22,'[287]P-late'!$A$65:$IV$69,'[287]P-late'!$A$71:$IV$105,'[287]P-late'!$A$111:$IV$115,'[287]P-late'!$A$119:$IV$119,'[287]P-late'!$A$126:$IV$145,'[287]P-late'!$A$147:$IV$226</definedName>
    <definedName name="Z_5E4338DB_0000_47B7_801C_FD302927C5A0_.wvu.Rows" localSheetId="8" hidden="1">'[288]AnalisaSIPIL RIIL RAP'!$A$1325:$IV$1350</definedName>
    <definedName name="Z_5E4338DB_0000_47B7_801C_FD302927C5A0_.wvu.Rows" localSheetId="7" hidden="1">'[288]AnalisaSIPIL RIIL RAP'!$A$1325:$IV$1350</definedName>
    <definedName name="Z_5E4338DB_0000_47B7_801C_FD302927C5A0_.wvu.Rows" hidden="1">'[288]AnalisaSIPIL RIIL RAP'!$A$1325:$IV$1350</definedName>
    <definedName name="Z_60C09D59_E1B8_4DE0_84A5_C4D52EC877AC_.wvu.Rows" hidden="1">'[48]Analis Kusen okk'!$A$17:$IV$20,'[48]Analis Kusen okk'!$A$25:$IV$26,'[48]Analis Kusen okk'!$A$28:$IV$30,'[48]Analis Kusen okk'!$A$33:$IV$42,'[48]Analis Kusen okk'!$A$44:$IV$44,'[48]Analis Kusen okk'!$A$47:$IV$50,'[48]Analis Kusen okk'!$A$52:$IV$60,'[48]Analis Kusen okk'!$A$65:$IV$67,'[48]Analis Kusen okk'!$A$143:$IV$878</definedName>
    <definedName name="Z_8A65AEEF_2720_423E_8097_8F96864863B5_.wvu.Rows" localSheetId="8" hidden="1">'[288]AnalisaSIPIL RIIL RAP'!$A$1325:$IV$1350</definedName>
    <definedName name="Z_8A65AEEF_2720_423E_8097_8F96864863B5_.wvu.Rows" localSheetId="7" hidden="1">'[288]AnalisaSIPIL RIIL RAP'!$A$1325:$IV$1350</definedName>
    <definedName name="Z_8A65AEEF_2720_423E_8097_8F96864863B5_.wvu.Rows" hidden="1">'[288]AnalisaSIPIL RIIL RAP'!$A$1325:$IV$1350</definedName>
    <definedName name="Z_905CC869_795C_4E5E_B879_52BB42470404_.wvu.FilterData" localSheetId="8" hidden="1">'[48]HRG BAHAN &amp; UPAH okk'!#REF!</definedName>
    <definedName name="Z_905CC869_795C_4E5E_B879_52BB42470404_.wvu.FilterData" localSheetId="7" hidden="1">'[48]HRG BAHAN &amp; UPAH okk'!#REF!</definedName>
    <definedName name="Z_905CC869_795C_4E5E_B879_52BB42470404_.wvu.FilterData" localSheetId="2" hidden="1">'[48]HRG BAHAN &amp; UPAH okk'!#REF!</definedName>
    <definedName name="Z_905CC869_795C_4E5E_B879_52BB42470404_.wvu.FilterData" hidden="1">'[48]HRG BAHAN &amp; UPAH okk'!#REF!</definedName>
    <definedName name="Z_951381D6_C6D1_4C6C_A572_59CAF1F656FA_.wvu.Rows" localSheetId="8" hidden="1">#REF!</definedName>
    <definedName name="Z_951381D6_C6D1_4C6C_A572_59CAF1F656FA_.wvu.Rows" localSheetId="7" hidden="1">#REF!</definedName>
    <definedName name="Z_951381D6_C6D1_4C6C_A572_59CAF1F656FA_.wvu.Rows" localSheetId="2" hidden="1">#REF!</definedName>
    <definedName name="Z_951381D6_C6D1_4C6C_A572_59CAF1F656FA_.wvu.Rows" hidden="1">#REF!</definedName>
    <definedName name="Z_C68F7E66_DBEE_4C62_8CE7_6B99B31303FC_.wvu.Rows" hidden="1">'[289]AnalisaSIPIL RIIL'!$A$208:$IV$214,'[289]AnalisaSIPIL RIIL'!$A$224:$IV$231,'[289]AnalisaSIPIL RIIL'!$A$468:$IV$482</definedName>
    <definedName name="zam" localSheetId="2">{"Book1","4.09 FLORA DAN FAUNA.xls","4.22 PERLENGKAPAN SEKOLAH.xls"}</definedName>
    <definedName name="zam">{"Book1","4.09 FLORA DAN FAUNA.xls","4.22 PERLENGKAPAN SEKOLAH.xls"}</definedName>
    <definedName name="zFjdsahflkjdsf">[36]TENAGA!#REF!</definedName>
    <definedName name="zink">'[52]Up &amp; bhn'!#REF!</definedName>
    <definedName name="ZVDSGERGS">[79]ALAT!$AW$8</definedName>
    <definedName name="ZVZXVCX">[79]ALAT!$AW$9</definedName>
    <definedName name="ZZ_37">"$#REF!.$D$41"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5" i="3" l="1"/>
  <c r="B13" i="11"/>
  <c r="B8" i="11"/>
  <c r="B12" i="19" s="1"/>
  <c r="A20" i="11" l="1"/>
  <c r="B20" i="11"/>
  <c r="D20" i="11"/>
  <c r="K28" i="3"/>
  <c r="E28" i="3" s="1"/>
  <c r="C28" i="3" s="1"/>
  <c r="C20" i="11" s="1"/>
  <c r="F20" i="11" s="1"/>
  <c r="G186" i="3" l="1"/>
  <c r="C185" i="3"/>
  <c r="G184" i="3"/>
  <c r="G182" i="3"/>
  <c r="E101" i="11" l="1"/>
  <c r="E69" i="11"/>
  <c r="E63" i="11"/>
  <c r="E61" i="11"/>
  <c r="U112" i="18"/>
  <c r="S109" i="18"/>
  <c r="Q109" i="18"/>
  <c r="R109" i="18" s="1"/>
  <c r="T109" i="18" s="1"/>
  <c r="P109" i="18"/>
  <c r="C109" i="18"/>
  <c r="S108" i="18"/>
  <c r="Q108" i="18"/>
  <c r="P108" i="18"/>
  <c r="E108" i="18"/>
  <c r="C108" i="18"/>
  <c r="S106" i="18"/>
  <c r="Q106" i="18"/>
  <c r="R106" i="18" s="1"/>
  <c r="T106" i="18" s="1"/>
  <c r="P106" i="18"/>
  <c r="S105" i="18"/>
  <c r="Q105" i="18"/>
  <c r="R105" i="18" s="1"/>
  <c r="T105" i="18" s="1"/>
  <c r="P105" i="18"/>
  <c r="I105" i="18"/>
  <c r="K103" i="18"/>
  <c r="N103" i="18" s="1"/>
  <c r="V112" i="18" s="1"/>
  <c r="C103" i="18"/>
  <c r="B103" i="18"/>
  <c r="U98" i="18"/>
  <c r="S95" i="18"/>
  <c r="P95" i="18"/>
  <c r="C95" i="18"/>
  <c r="S94" i="18"/>
  <c r="P94" i="18"/>
  <c r="E94" i="18"/>
  <c r="C94" i="18"/>
  <c r="S92" i="18"/>
  <c r="Q92" i="18"/>
  <c r="S91" i="18"/>
  <c r="Q91" i="18"/>
  <c r="I91" i="18"/>
  <c r="I94" i="18" s="1"/>
  <c r="X90" i="18"/>
  <c r="D89" i="18" s="1"/>
  <c r="B89" i="18"/>
  <c r="U84" i="18"/>
  <c r="S81" i="18"/>
  <c r="Q81" i="18"/>
  <c r="R81" i="18" s="1"/>
  <c r="T81" i="18" s="1"/>
  <c r="P81" i="18"/>
  <c r="C81" i="18"/>
  <c r="S80" i="18"/>
  <c r="Q80" i="18"/>
  <c r="P80" i="18"/>
  <c r="E80" i="18"/>
  <c r="C80" i="18"/>
  <c r="S78" i="18"/>
  <c r="Q78" i="18"/>
  <c r="P78" i="18"/>
  <c r="S77" i="18"/>
  <c r="Q77" i="18"/>
  <c r="R77" i="18" s="1"/>
  <c r="T77" i="18" s="1"/>
  <c r="P77" i="18"/>
  <c r="I77" i="18"/>
  <c r="K75" i="18"/>
  <c r="N75" i="18" s="1"/>
  <c r="V84" i="18" s="1"/>
  <c r="C75" i="18"/>
  <c r="B75" i="18"/>
  <c r="U70" i="18"/>
  <c r="S67" i="18"/>
  <c r="P67" i="18"/>
  <c r="C67" i="18"/>
  <c r="S66" i="18"/>
  <c r="P66" i="18"/>
  <c r="E66" i="18"/>
  <c r="C66" i="18"/>
  <c r="S64" i="18"/>
  <c r="Q64" i="18"/>
  <c r="S63" i="18"/>
  <c r="Q63" i="18"/>
  <c r="R63" i="18" s="1"/>
  <c r="T63" i="18" s="1"/>
  <c r="P63" i="18"/>
  <c r="I63" i="18"/>
  <c r="I66" i="18" s="1"/>
  <c r="X61" i="18"/>
  <c r="D61" i="18"/>
  <c r="K61" i="18" s="1"/>
  <c r="N61" i="18" s="1"/>
  <c r="V70" i="18" s="1"/>
  <c r="B61" i="18"/>
  <c r="U57" i="18"/>
  <c r="S54" i="18"/>
  <c r="Q54" i="18"/>
  <c r="P54" i="18"/>
  <c r="G54" i="18"/>
  <c r="C54" i="18"/>
  <c r="S53" i="18"/>
  <c r="Q53" i="18"/>
  <c r="P53" i="18"/>
  <c r="I53" i="18"/>
  <c r="E53" i="18"/>
  <c r="C53" i="18"/>
  <c r="S51" i="18"/>
  <c r="Q51" i="18"/>
  <c r="R51" i="18" s="1"/>
  <c r="P51" i="18"/>
  <c r="G51" i="18"/>
  <c r="S50" i="18"/>
  <c r="Q50" i="18"/>
  <c r="P50" i="18"/>
  <c r="I50" i="18"/>
  <c r="I51" i="18" s="1"/>
  <c r="I54" i="18" s="1"/>
  <c r="N48" i="18"/>
  <c r="V57" i="18" s="1"/>
  <c r="K48" i="18"/>
  <c r="C48" i="18"/>
  <c r="V43" i="18"/>
  <c r="U43" i="18"/>
  <c r="S40" i="18"/>
  <c r="Q40" i="18"/>
  <c r="P40" i="18"/>
  <c r="G40" i="18"/>
  <c r="C40" i="18"/>
  <c r="S39" i="18"/>
  <c r="Q39" i="18"/>
  <c r="P39" i="18"/>
  <c r="E39" i="18"/>
  <c r="C39" i="18"/>
  <c r="S37" i="18"/>
  <c r="Q37" i="18"/>
  <c r="P37" i="18"/>
  <c r="G37" i="18"/>
  <c r="S36" i="18"/>
  <c r="Q36" i="18"/>
  <c r="R36" i="18" s="1"/>
  <c r="T36" i="18" s="1"/>
  <c r="P36" i="18"/>
  <c r="I36" i="18"/>
  <c r="I39" i="18" s="1"/>
  <c r="K34" i="18"/>
  <c r="N34" i="18" s="1"/>
  <c r="C34" i="18"/>
  <c r="V29" i="18"/>
  <c r="U29" i="18"/>
  <c r="S26" i="18"/>
  <c r="Q26" i="18"/>
  <c r="R26" i="18" s="1"/>
  <c r="T26" i="18" s="1"/>
  <c r="P26" i="18"/>
  <c r="C26" i="18"/>
  <c r="S25" i="18"/>
  <c r="Q25" i="18"/>
  <c r="P25" i="18"/>
  <c r="E25" i="18"/>
  <c r="C25" i="18"/>
  <c r="S23" i="18"/>
  <c r="Q23" i="18"/>
  <c r="P23" i="18"/>
  <c r="I23" i="18"/>
  <c r="I26" i="18" s="1"/>
  <c r="S22" i="18"/>
  <c r="Q22" i="18"/>
  <c r="P22" i="18"/>
  <c r="I22" i="18"/>
  <c r="I25" i="18" s="1"/>
  <c r="X21" i="18"/>
  <c r="Z20" i="18"/>
  <c r="X20" i="18"/>
  <c r="N20" i="18"/>
  <c r="K20" i="18"/>
  <c r="C20" i="18"/>
  <c r="B20" i="18"/>
  <c r="V15" i="18"/>
  <c r="U15" i="18"/>
  <c r="S12" i="18"/>
  <c r="Q12" i="18"/>
  <c r="P12" i="18"/>
  <c r="C12" i="18"/>
  <c r="S11" i="18"/>
  <c r="Q11" i="18"/>
  <c r="P11" i="18"/>
  <c r="E11" i="18"/>
  <c r="C11" i="18"/>
  <c r="S9" i="18"/>
  <c r="Q9" i="18"/>
  <c r="R9" i="18" s="1"/>
  <c r="P9" i="18"/>
  <c r="S8" i="18"/>
  <c r="Q8" i="18"/>
  <c r="P8" i="18"/>
  <c r="I8" i="18"/>
  <c r="K6" i="18"/>
  <c r="N6" i="18" s="1"/>
  <c r="C6" i="18"/>
  <c r="B6" i="18"/>
  <c r="P48" i="17"/>
  <c r="P47" i="17"/>
  <c r="J47" i="17"/>
  <c r="P46" i="17"/>
  <c r="J46" i="17"/>
  <c r="P45" i="17"/>
  <c r="P44" i="17"/>
  <c r="P43" i="17"/>
  <c r="P42" i="17"/>
  <c r="AK41" i="17"/>
  <c r="R41" i="17"/>
  <c r="R42" i="17" s="1"/>
  <c r="R43" i="17" s="1"/>
  <c r="R44" i="17" s="1"/>
  <c r="R45" i="17" s="1"/>
  <c r="R46" i="17" s="1"/>
  <c r="R47" i="17" s="1"/>
  <c r="P41" i="17"/>
  <c r="R40" i="17"/>
  <c r="P40" i="17"/>
  <c r="J40" i="17"/>
  <c r="L41" i="17" s="1"/>
  <c r="E39" i="17"/>
  <c r="P37" i="17"/>
  <c r="L47" i="17" s="1"/>
  <c r="N37" i="17"/>
  <c r="P34" i="17"/>
  <c r="P33" i="17"/>
  <c r="J33" i="17"/>
  <c r="P32" i="17"/>
  <c r="L32" i="17"/>
  <c r="J32" i="17"/>
  <c r="P31" i="17"/>
  <c r="P30" i="17"/>
  <c r="P29" i="17"/>
  <c r="J29" i="17"/>
  <c r="P28" i="17"/>
  <c r="AK27" i="17"/>
  <c r="P27" i="17"/>
  <c r="R26" i="17"/>
  <c r="R27" i="17" s="1"/>
  <c r="R28" i="17" s="1"/>
  <c r="R29" i="17" s="1"/>
  <c r="R30" i="17" s="1"/>
  <c r="R31" i="17" s="1"/>
  <c r="R32" i="17" s="1"/>
  <c r="R33" i="17" s="1"/>
  <c r="P26" i="17"/>
  <c r="J26" i="17"/>
  <c r="E25" i="17"/>
  <c r="P23" i="17"/>
  <c r="L33" i="17" s="1"/>
  <c r="N23" i="17"/>
  <c r="P20" i="17"/>
  <c r="R19" i="17"/>
  <c r="P19" i="17"/>
  <c r="J19" i="17"/>
  <c r="R18" i="17"/>
  <c r="P18" i="17"/>
  <c r="J18" i="17"/>
  <c r="R17" i="17"/>
  <c r="P17" i="17"/>
  <c r="J17" i="17"/>
  <c r="L17" i="17" s="1"/>
  <c r="R16" i="17"/>
  <c r="P16" i="17"/>
  <c r="R15" i="17"/>
  <c r="P15" i="17"/>
  <c r="R14" i="17"/>
  <c r="P14" i="17"/>
  <c r="AK13" i="17"/>
  <c r="R13" i="17"/>
  <c r="P13" i="17"/>
  <c r="R12" i="17"/>
  <c r="P12" i="17"/>
  <c r="E11" i="17"/>
  <c r="P9" i="17"/>
  <c r="L19" i="17" s="1"/>
  <c r="AG19" i="17" s="1"/>
  <c r="N9" i="17"/>
  <c r="J76" i="16"/>
  <c r="N75" i="16"/>
  <c r="J71" i="16"/>
  <c r="J80" i="16" s="1"/>
  <c r="N70" i="16"/>
  <c r="L70" i="16"/>
  <c r="R55" i="16"/>
  <c r="O55" i="16"/>
  <c r="Q55" i="16" s="1"/>
  <c r="Q65" i="16" s="1"/>
  <c r="R52" i="16"/>
  <c r="K52" i="16"/>
  <c r="N52" i="16" s="1"/>
  <c r="Q52" i="16" s="1"/>
  <c r="S52" i="16" s="1"/>
  <c r="J52" i="16"/>
  <c r="F52" i="16"/>
  <c r="O52" i="16" s="1"/>
  <c r="R50" i="16"/>
  <c r="K50" i="16"/>
  <c r="J50" i="16"/>
  <c r="N50" i="16" s="1"/>
  <c r="F50" i="16"/>
  <c r="O50" i="16" s="1"/>
  <c r="J37" i="16"/>
  <c r="N36" i="16"/>
  <c r="N31" i="16"/>
  <c r="L31" i="16"/>
  <c r="R16" i="16"/>
  <c r="Q16" i="16"/>
  <c r="Q26" i="16" s="1"/>
  <c r="O16" i="16"/>
  <c r="R13" i="16"/>
  <c r="N13" i="16"/>
  <c r="Q13" i="16" s="1"/>
  <c r="S13" i="16" s="1"/>
  <c r="K13" i="16"/>
  <c r="J13" i="16"/>
  <c r="F13" i="16"/>
  <c r="O13" i="16" s="1"/>
  <c r="R11" i="16"/>
  <c r="N11" i="16"/>
  <c r="Q11" i="16" s="1"/>
  <c r="K11" i="16"/>
  <c r="J11" i="16"/>
  <c r="F11" i="16"/>
  <c r="O11" i="16" s="1"/>
  <c r="J203" i="15"/>
  <c r="J201" i="15"/>
  <c r="J196" i="15"/>
  <c r="J193" i="15"/>
  <c r="J197" i="15" s="1"/>
  <c r="F191" i="15"/>
  <c r="S187" i="15"/>
  <c r="Q187" i="15"/>
  <c r="R174" i="15"/>
  <c r="N174" i="15"/>
  <c r="R173" i="15"/>
  <c r="O173" i="15"/>
  <c r="J173" i="15"/>
  <c r="N173" i="15" s="1"/>
  <c r="Q173" i="15" s="1"/>
  <c r="R171" i="15"/>
  <c r="N171" i="15"/>
  <c r="Q171" i="15" s="1"/>
  <c r="S171" i="15" s="1"/>
  <c r="J171" i="15"/>
  <c r="R170" i="15"/>
  <c r="O170" i="15"/>
  <c r="K170" i="15"/>
  <c r="J170" i="15"/>
  <c r="N156" i="15"/>
  <c r="J157" i="15" s="1"/>
  <c r="J161" i="15" s="1"/>
  <c r="N151" i="15"/>
  <c r="L151" i="15"/>
  <c r="J152" i="15" s="1"/>
  <c r="R141" i="15"/>
  <c r="O141" i="15"/>
  <c r="Q141" i="15" s="1"/>
  <c r="R139" i="15"/>
  <c r="O139" i="15"/>
  <c r="Q139" i="15" s="1"/>
  <c r="S139" i="15" s="1"/>
  <c r="R137" i="15"/>
  <c r="O137" i="15"/>
  <c r="Q137" i="15" s="1"/>
  <c r="R133" i="15"/>
  <c r="K133" i="15"/>
  <c r="J133" i="15"/>
  <c r="F133" i="15"/>
  <c r="O133" i="15" s="1"/>
  <c r="R131" i="15"/>
  <c r="O131" i="15"/>
  <c r="K131" i="15"/>
  <c r="J131" i="15"/>
  <c r="F131" i="15"/>
  <c r="N116" i="15"/>
  <c r="J117" i="15" s="1"/>
  <c r="N111" i="15"/>
  <c r="L111" i="15"/>
  <c r="R99" i="15"/>
  <c r="O99" i="15"/>
  <c r="Q99" i="15" s="1"/>
  <c r="S99" i="15" s="1"/>
  <c r="R97" i="15"/>
  <c r="O97" i="15"/>
  <c r="Q97" i="15" s="1"/>
  <c r="R93" i="15"/>
  <c r="N93" i="15"/>
  <c r="K93" i="15"/>
  <c r="J93" i="15"/>
  <c r="F93" i="15"/>
  <c r="O93" i="15" s="1"/>
  <c r="Q93" i="15" s="1"/>
  <c r="R91" i="15"/>
  <c r="O91" i="15"/>
  <c r="K91" i="15"/>
  <c r="J91" i="15"/>
  <c r="N91" i="15" s="1"/>
  <c r="Q91" i="15" s="1"/>
  <c r="F91" i="15"/>
  <c r="J77" i="15"/>
  <c r="N76" i="15"/>
  <c r="N71" i="15"/>
  <c r="L71" i="15"/>
  <c r="J72" i="15" s="1"/>
  <c r="R61" i="15"/>
  <c r="O61" i="15"/>
  <c r="Q61" i="15" s="1"/>
  <c r="R59" i="15"/>
  <c r="Q59" i="15"/>
  <c r="S59" i="15" s="1"/>
  <c r="O59" i="15"/>
  <c r="R57" i="15"/>
  <c r="O57" i="15"/>
  <c r="Q57" i="15" s="1"/>
  <c r="R53" i="15"/>
  <c r="O53" i="15"/>
  <c r="K53" i="15"/>
  <c r="N53" i="15" s="1"/>
  <c r="Q53" i="15" s="1"/>
  <c r="S53" i="15" s="1"/>
  <c r="J53" i="15"/>
  <c r="F53" i="15"/>
  <c r="R51" i="15"/>
  <c r="N51" i="15"/>
  <c r="K51" i="15"/>
  <c r="J51" i="15"/>
  <c r="F51" i="15"/>
  <c r="O51" i="15" s="1"/>
  <c r="Q51" i="15" s="1"/>
  <c r="N36" i="15"/>
  <c r="L36" i="15"/>
  <c r="J37" i="15" s="1"/>
  <c r="J41" i="15" s="1"/>
  <c r="C329" i="12" s="1"/>
  <c r="N31" i="15"/>
  <c r="L31" i="15"/>
  <c r="J32" i="15" s="1"/>
  <c r="R21" i="15"/>
  <c r="O21" i="15"/>
  <c r="Q21" i="15" s="1"/>
  <c r="S21" i="15" s="1"/>
  <c r="R19" i="15"/>
  <c r="O19" i="15"/>
  <c r="Q19" i="15" s="1"/>
  <c r="Q26" i="15" s="1"/>
  <c r="R17" i="15"/>
  <c r="Q17" i="15"/>
  <c r="S17" i="15" s="1"/>
  <c r="O17" i="15"/>
  <c r="R13" i="15"/>
  <c r="K13" i="15"/>
  <c r="J13" i="15"/>
  <c r="F13" i="15"/>
  <c r="O13" i="15" s="1"/>
  <c r="R11" i="15"/>
  <c r="O11" i="15"/>
  <c r="K11" i="15"/>
  <c r="J11" i="15"/>
  <c r="F11" i="15"/>
  <c r="N131" i="14"/>
  <c r="P126" i="14"/>
  <c r="N126" i="14"/>
  <c r="J127" i="14" s="1"/>
  <c r="F125" i="14"/>
  <c r="N121" i="14"/>
  <c r="L121" i="14"/>
  <c r="R111" i="14"/>
  <c r="Q111" i="14"/>
  <c r="S111" i="14" s="1"/>
  <c r="O111" i="14"/>
  <c r="R109" i="14"/>
  <c r="Q109" i="14"/>
  <c r="O109" i="14"/>
  <c r="R107" i="14"/>
  <c r="O107" i="14"/>
  <c r="Q107" i="14" s="1"/>
  <c r="R103" i="14"/>
  <c r="K103" i="14"/>
  <c r="J103" i="14"/>
  <c r="F103" i="14"/>
  <c r="O103" i="14" s="1"/>
  <c r="R101" i="14"/>
  <c r="K101" i="14"/>
  <c r="J101" i="14"/>
  <c r="N101" i="14" s="1"/>
  <c r="Q101" i="14" s="1"/>
  <c r="F101" i="14"/>
  <c r="O101" i="14" s="1"/>
  <c r="N86" i="14"/>
  <c r="J82" i="14"/>
  <c r="P81" i="14"/>
  <c r="N81" i="14"/>
  <c r="F80" i="14"/>
  <c r="N76" i="14"/>
  <c r="L76" i="14"/>
  <c r="J77" i="14" s="1"/>
  <c r="J87" i="14" s="1"/>
  <c r="J91" i="14" s="1"/>
  <c r="R66" i="14"/>
  <c r="Q66" i="14"/>
  <c r="S66" i="14" s="1"/>
  <c r="O66" i="14"/>
  <c r="R64" i="14"/>
  <c r="O64" i="14"/>
  <c r="Q64" i="14" s="1"/>
  <c r="S64" i="14" s="1"/>
  <c r="R62" i="14"/>
  <c r="O62" i="14"/>
  <c r="Q62" i="14" s="1"/>
  <c r="R58" i="14"/>
  <c r="K58" i="14"/>
  <c r="J58" i="14"/>
  <c r="N58" i="14" s="1"/>
  <c r="F58" i="14"/>
  <c r="O58" i="14" s="1"/>
  <c r="R56" i="14"/>
  <c r="K56" i="14"/>
  <c r="J56" i="14"/>
  <c r="N56" i="14" s="1"/>
  <c r="F56" i="14"/>
  <c r="O56" i="14" s="1"/>
  <c r="Q56" i="14" s="1"/>
  <c r="N41" i="14"/>
  <c r="P36" i="14"/>
  <c r="N36" i="14"/>
  <c r="J37" i="14" s="1"/>
  <c r="F35" i="14"/>
  <c r="N31" i="14"/>
  <c r="L31" i="14"/>
  <c r="J32" i="14" s="1"/>
  <c r="J42" i="14" s="1"/>
  <c r="J46" i="14" s="1"/>
  <c r="C290" i="12" s="1"/>
  <c r="R21" i="14"/>
  <c r="Q21" i="14"/>
  <c r="O21" i="14"/>
  <c r="R19" i="14"/>
  <c r="Q19" i="14"/>
  <c r="O19" i="14"/>
  <c r="R17" i="14"/>
  <c r="O17" i="14"/>
  <c r="Q17" i="14" s="1"/>
  <c r="Q26" i="14" s="1"/>
  <c r="R13" i="14"/>
  <c r="K13" i="14"/>
  <c r="J13" i="14"/>
  <c r="F13" i="14"/>
  <c r="O13" i="14" s="1"/>
  <c r="R11" i="14"/>
  <c r="K11" i="14"/>
  <c r="J11" i="14"/>
  <c r="N11" i="14" s="1"/>
  <c r="Q11" i="14" s="1"/>
  <c r="F11" i="14"/>
  <c r="O11" i="14" s="1"/>
  <c r="D64" i="13"/>
  <c r="D42" i="13"/>
  <c r="D40" i="13"/>
  <c r="D39" i="13"/>
  <c r="E53" i="12" s="1"/>
  <c r="D38" i="13"/>
  <c r="E1413" i="12"/>
  <c r="F1413" i="12" s="1"/>
  <c r="F1414" i="12" s="1"/>
  <c r="E1404" i="12"/>
  <c r="F1404" i="12" s="1"/>
  <c r="F1405" i="12" s="1"/>
  <c r="E1395" i="12"/>
  <c r="F1395" i="12" s="1"/>
  <c r="F1396" i="12" s="1"/>
  <c r="E1393" i="12"/>
  <c r="F1393" i="12" s="1"/>
  <c r="E1392" i="12"/>
  <c r="F1392" i="12" s="1"/>
  <c r="E1385" i="12"/>
  <c r="F1385" i="12" s="1"/>
  <c r="F1376" i="12"/>
  <c r="E1374" i="12"/>
  <c r="F1374" i="12" s="1"/>
  <c r="E1372" i="12"/>
  <c r="F1372" i="12" s="1"/>
  <c r="E1371" i="12"/>
  <c r="F1371" i="12" s="1"/>
  <c r="E1365" i="12"/>
  <c r="E1364" i="12"/>
  <c r="E1426" i="12" s="1"/>
  <c r="F1426" i="12" s="1"/>
  <c r="E1363" i="12"/>
  <c r="F1363" i="12" s="1"/>
  <c r="E1362" i="12"/>
  <c r="E1360" i="12"/>
  <c r="E1422" i="12" s="1"/>
  <c r="F1422" i="12" s="1"/>
  <c r="E1359" i="12"/>
  <c r="F1359" i="12" s="1"/>
  <c r="E1358" i="12"/>
  <c r="E1420" i="12" s="1"/>
  <c r="F1420" i="12" s="1"/>
  <c r="E1357" i="12"/>
  <c r="E1351" i="12"/>
  <c r="F1351" i="12" s="1"/>
  <c r="F1350" i="12"/>
  <c r="E1350" i="12"/>
  <c r="E1348" i="12"/>
  <c r="F1348" i="12" s="1"/>
  <c r="E1347" i="12"/>
  <c r="F1347" i="12" s="1"/>
  <c r="E1346" i="12"/>
  <c r="F1346" i="12" s="1"/>
  <c r="E1345" i="12"/>
  <c r="F1345" i="12" s="1"/>
  <c r="E1337" i="12"/>
  <c r="F1337" i="12" s="1"/>
  <c r="E1336" i="12"/>
  <c r="F1336" i="12" s="1"/>
  <c r="E1334" i="12"/>
  <c r="F1334" i="12" s="1"/>
  <c r="E1333" i="12"/>
  <c r="F1333" i="12" s="1"/>
  <c r="E1332" i="12"/>
  <c r="F1332" i="12" s="1"/>
  <c r="E1331" i="12"/>
  <c r="F1331" i="12" s="1"/>
  <c r="E1325" i="12"/>
  <c r="E1375" i="12" s="1"/>
  <c r="F1375" i="12" s="1"/>
  <c r="E1324" i="12"/>
  <c r="F1324" i="12" s="1"/>
  <c r="E1322" i="12"/>
  <c r="F1322" i="12" s="1"/>
  <c r="E1321" i="12"/>
  <c r="F1321" i="12" s="1"/>
  <c r="F1315" i="12"/>
  <c r="E1315" i="12"/>
  <c r="E1314" i="12"/>
  <c r="F1314" i="12" s="1"/>
  <c r="E1312" i="12"/>
  <c r="F1312" i="12" s="1"/>
  <c r="E1311" i="12"/>
  <c r="F1311" i="12" s="1"/>
  <c r="E1310" i="12"/>
  <c r="F1310" i="12" s="1"/>
  <c r="E1309" i="12"/>
  <c r="F1309" i="12" s="1"/>
  <c r="E1303" i="12"/>
  <c r="F1303" i="12" s="1"/>
  <c r="F1302" i="12"/>
  <c r="E1302" i="12"/>
  <c r="E1300" i="12"/>
  <c r="F1300" i="12" s="1"/>
  <c r="E1299" i="12"/>
  <c r="F1299" i="12" s="1"/>
  <c r="E1298" i="12"/>
  <c r="F1298" i="12" s="1"/>
  <c r="E1297" i="12"/>
  <c r="F1297" i="12" s="1"/>
  <c r="E1291" i="12"/>
  <c r="F1291" i="12" s="1"/>
  <c r="E1290" i="12"/>
  <c r="F1290" i="12" s="1"/>
  <c r="F1292" i="12" s="1"/>
  <c r="E1288" i="12"/>
  <c r="F1288" i="12" s="1"/>
  <c r="E1287" i="12"/>
  <c r="F1287" i="12" s="1"/>
  <c r="E1286" i="12"/>
  <c r="F1286" i="12" s="1"/>
  <c r="E1285" i="12"/>
  <c r="F1285" i="12" s="1"/>
  <c r="E1279" i="12"/>
  <c r="F1279" i="12" s="1"/>
  <c r="E1278" i="12"/>
  <c r="F1278" i="12" s="1"/>
  <c r="E1276" i="12"/>
  <c r="F1276" i="12" s="1"/>
  <c r="E1275" i="12"/>
  <c r="F1275" i="12" s="1"/>
  <c r="E1274" i="12"/>
  <c r="F1274" i="12" s="1"/>
  <c r="E1273" i="12"/>
  <c r="F1273" i="12" s="1"/>
  <c r="E1267" i="12"/>
  <c r="F1267" i="12" s="1"/>
  <c r="F1268" i="12" s="1"/>
  <c r="E1265" i="12"/>
  <c r="F1265" i="12" s="1"/>
  <c r="E1264" i="12"/>
  <c r="F1264" i="12" s="1"/>
  <c r="E1263" i="12"/>
  <c r="F1263" i="12" s="1"/>
  <c r="E1257" i="12"/>
  <c r="F1257" i="12" s="1"/>
  <c r="F1258" i="12" s="1"/>
  <c r="F1255" i="12"/>
  <c r="E1255" i="12"/>
  <c r="E1254" i="12"/>
  <c r="F1254" i="12" s="1"/>
  <c r="E1253" i="12"/>
  <c r="F1253" i="12" s="1"/>
  <c r="E1234" i="12"/>
  <c r="F1234" i="12" s="1"/>
  <c r="E1220" i="12"/>
  <c r="F1220" i="12" s="1"/>
  <c r="E1193" i="12"/>
  <c r="F1193" i="12" s="1"/>
  <c r="E1179" i="12"/>
  <c r="F1179" i="12" s="1"/>
  <c r="E1165" i="12"/>
  <c r="F1165" i="12" s="1"/>
  <c r="E1151" i="12"/>
  <c r="F1151" i="12" s="1"/>
  <c r="E1150" i="12"/>
  <c r="F1150" i="12" s="1"/>
  <c r="E1149" i="12"/>
  <c r="E1148" i="12"/>
  <c r="F1148" i="12" s="1"/>
  <c r="E1147" i="12"/>
  <c r="E1145" i="12"/>
  <c r="E1144" i="12"/>
  <c r="E1143" i="12"/>
  <c r="F1143" i="12" s="1"/>
  <c r="F1134" i="12"/>
  <c r="E1124" i="12"/>
  <c r="E1137" i="12" s="1"/>
  <c r="F1137" i="12" s="1"/>
  <c r="E1123" i="12"/>
  <c r="F1123" i="12" s="1"/>
  <c r="E1122" i="12"/>
  <c r="E1121" i="12"/>
  <c r="F1121" i="12" s="1"/>
  <c r="E1119" i="12"/>
  <c r="F1118" i="12"/>
  <c r="E1118" i="12"/>
  <c r="E1131" i="12" s="1"/>
  <c r="F1131" i="12" s="1"/>
  <c r="E1117" i="12"/>
  <c r="E1130" i="12" s="1"/>
  <c r="F1130" i="12" s="1"/>
  <c r="D1112" i="12"/>
  <c r="C1112" i="12"/>
  <c r="B1112" i="12"/>
  <c r="D1111" i="12"/>
  <c r="C1111" i="12"/>
  <c r="B1111" i="12"/>
  <c r="D1106" i="12"/>
  <c r="C1106" i="12"/>
  <c r="B1106" i="12"/>
  <c r="D1105" i="12"/>
  <c r="C1105" i="12"/>
  <c r="B1105" i="12"/>
  <c r="D1100" i="12"/>
  <c r="C1100" i="12"/>
  <c r="B1100" i="12"/>
  <c r="D1099" i="12"/>
  <c r="C1099" i="12"/>
  <c r="B1099" i="12"/>
  <c r="E1094" i="12"/>
  <c r="D1094" i="12"/>
  <c r="C1094" i="12"/>
  <c r="B1094" i="12"/>
  <c r="E1093" i="12"/>
  <c r="D1093" i="12"/>
  <c r="C1093" i="12"/>
  <c r="B1093" i="12"/>
  <c r="D1092" i="12"/>
  <c r="C1092" i="12"/>
  <c r="B1092" i="12"/>
  <c r="D1091" i="12"/>
  <c r="C1091" i="12"/>
  <c r="B1091" i="12"/>
  <c r="D1090" i="12"/>
  <c r="C1090" i="12"/>
  <c r="B1090" i="12"/>
  <c r="E1085" i="12"/>
  <c r="D1085" i="12"/>
  <c r="C1085" i="12"/>
  <c r="B1085" i="12"/>
  <c r="E1084" i="12"/>
  <c r="D1084" i="12"/>
  <c r="C1084" i="12"/>
  <c r="B1084" i="12"/>
  <c r="D1083" i="12"/>
  <c r="C1083" i="12"/>
  <c r="B1083" i="12"/>
  <c r="D1082" i="12"/>
  <c r="C1082" i="12"/>
  <c r="B1082" i="12"/>
  <c r="D1081" i="12"/>
  <c r="C1081" i="12"/>
  <c r="B1081" i="12"/>
  <c r="E1076" i="12"/>
  <c r="D1076" i="12"/>
  <c r="C1076" i="12"/>
  <c r="B1076" i="12"/>
  <c r="E1075" i="12"/>
  <c r="D1075" i="12"/>
  <c r="C1075" i="12"/>
  <c r="B1075" i="12"/>
  <c r="D1074" i="12"/>
  <c r="C1074" i="12"/>
  <c r="B1074" i="12"/>
  <c r="D1073" i="12"/>
  <c r="C1073" i="12"/>
  <c r="B1073" i="12"/>
  <c r="D1072" i="12"/>
  <c r="C1072" i="12"/>
  <c r="B1072" i="12"/>
  <c r="E1067" i="12"/>
  <c r="D1067" i="12"/>
  <c r="C1067" i="12"/>
  <c r="B1067" i="12"/>
  <c r="E1066" i="12"/>
  <c r="D1066" i="12"/>
  <c r="C1066" i="12"/>
  <c r="B1066" i="12"/>
  <c r="E1065" i="12"/>
  <c r="D1065" i="12"/>
  <c r="C1065" i="12"/>
  <c r="B1065" i="12"/>
  <c r="E1064" i="12"/>
  <c r="D1064" i="12"/>
  <c r="C1064" i="12"/>
  <c r="B1064" i="12"/>
  <c r="D1063" i="12"/>
  <c r="C1063" i="12"/>
  <c r="B1063" i="12"/>
  <c r="D1062" i="12"/>
  <c r="C1062" i="12"/>
  <c r="B1062" i="12"/>
  <c r="D1061" i="12"/>
  <c r="C1061" i="12"/>
  <c r="B1061" i="12"/>
  <c r="E1056" i="12"/>
  <c r="F1056" i="12" s="1"/>
  <c r="D1056" i="12"/>
  <c r="C1056" i="12"/>
  <c r="B1056" i="12"/>
  <c r="E1055" i="12"/>
  <c r="D1055" i="12"/>
  <c r="C1055" i="12"/>
  <c r="B1055" i="12"/>
  <c r="E1054" i="12"/>
  <c r="D1054" i="12"/>
  <c r="C1054" i="12"/>
  <c r="B1054" i="12"/>
  <c r="E1053" i="12"/>
  <c r="D1053" i="12"/>
  <c r="C1053" i="12"/>
  <c r="B1053" i="12"/>
  <c r="D1052" i="12"/>
  <c r="C1052" i="12"/>
  <c r="F1052" i="12" s="1"/>
  <c r="B1052" i="12"/>
  <c r="D1051" i="12"/>
  <c r="C1051" i="12"/>
  <c r="B1051" i="12"/>
  <c r="E1046" i="12"/>
  <c r="D1046" i="12"/>
  <c r="C1046" i="12"/>
  <c r="B1046" i="12"/>
  <c r="E1045" i="12"/>
  <c r="D1045" i="12"/>
  <c r="C1045" i="12"/>
  <c r="B1045" i="12"/>
  <c r="F1044" i="12"/>
  <c r="E1044" i="12"/>
  <c r="D1044" i="12"/>
  <c r="C1044" i="12"/>
  <c r="B1044" i="12"/>
  <c r="E1043" i="12"/>
  <c r="D1043" i="12"/>
  <c r="C1043" i="12"/>
  <c r="B1043" i="12"/>
  <c r="E1042" i="12"/>
  <c r="D1042" i="12"/>
  <c r="C1042" i="12"/>
  <c r="B1042" i="12"/>
  <c r="E1041" i="12"/>
  <c r="D1041" i="12"/>
  <c r="C1041" i="12"/>
  <c r="F1041" i="12" s="1"/>
  <c r="B1041" i="12"/>
  <c r="D1040" i="12"/>
  <c r="C1040" i="12"/>
  <c r="B1040" i="12"/>
  <c r="D1039" i="12"/>
  <c r="C1039" i="12"/>
  <c r="B1039" i="12"/>
  <c r="D1038" i="12"/>
  <c r="C1038" i="12"/>
  <c r="F1038" i="12" s="1"/>
  <c r="B1038" i="12"/>
  <c r="D1037" i="12"/>
  <c r="C1037" i="12"/>
  <c r="B1037" i="12"/>
  <c r="E1032" i="12"/>
  <c r="D1032" i="12"/>
  <c r="C1032" i="12"/>
  <c r="B1032" i="12"/>
  <c r="E1031" i="12"/>
  <c r="D1031" i="12"/>
  <c r="C1031" i="12"/>
  <c r="B1031" i="12"/>
  <c r="E1030" i="12"/>
  <c r="D1030" i="12"/>
  <c r="C1030" i="12"/>
  <c r="B1030" i="12"/>
  <c r="E1029" i="12"/>
  <c r="E68" i="11" s="1"/>
  <c r="D1029" i="12"/>
  <c r="C1029" i="12"/>
  <c r="B1029" i="12"/>
  <c r="E1028" i="12"/>
  <c r="D1028" i="12"/>
  <c r="C1028" i="12"/>
  <c r="B1028" i="12"/>
  <c r="E1027" i="12"/>
  <c r="D1027" i="12"/>
  <c r="C1027" i="12"/>
  <c r="B1027" i="12"/>
  <c r="D1026" i="12"/>
  <c r="C1026" i="12"/>
  <c r="B1026" i="12"/>
  <c r="D1025" i="12"/>
  <c r="C1025" i="12"/>
  <c r="B1025" i="12"/>
  <c r="D1024" i="12"/>
  <c r="C1024" i="12"/>
  <c r="B1024" i="12"/>
  <c r="D1023" i="12"/>
  <c r="C1023" i="12"/>
  <c r="B1023" i="12"/>
  <c r="E1018" i="12"/>
  <c r="D1018" i="12"/>
  <c r="C1018" i="12"/>
  <c r="B1018" i="12"/>
  <c r="E1017" i="12"/>
  <c r="D1017" i="12"/>
  <c r="C1017" i="12"/>
  <c r="B1017" i="12"/>
  <c r="E1016" i="12"/>
  <c r="F1016" i="12" s="1"/>
  <c r="D1016" i="12"/>
  <c r="C1016" i="12"/>
  <c r="B1016" i="12"/>
  <c r="E1015" i="12"/>
  <c r="F1015" i="12" s="1"/>
  <c r="D1015" i="12"/>
  <c r="C1015" i="12"/>
  <c r="B1015" i="12"/>
  <c r="E1014" i="12"/>
  <c r="D1014" i="12"/>
  <c r="C1014" i="12"/>
  <c r="B1014" i="12"/>
  <c r="E1013" i="12"/>
  <c r="D1013" i="12"/>
  <c r="C1013" i="12"/>
  <c r="B1013" i="12"/>
  <c r="D1012" i="12"/>
  <c r="C1012" i="12"/>
  <c r="B1012" i="12"/>
  <c r="D1011" i="12"/>
  <c r="C1011" i="12"/>
  <c r="B1011" i="12"/>
  <c r="D1010" i="12"/>
  <c r="C1010" i="12"/>
  <c r="F1010" i="12" s="1"/>
  <c r="B1010" i="12"/>
  <c r="D1009" i="12"/>
  <c r="C1009" i="12"/>
  <c r="B1009" i="12"/>
  <c r="F1004" i="12"/>
  <c r="E1004" i="12"/>
  <c r="E1003" i="12"/>
  <c r="F1003" i="12" s="1"/>
  <c r="E1002" i="12"/>
  <c r="F1002" i="12" s="1"/>
  <c r="E1000" i="12"/>
  <c r="F1000" i="12" s="1"/>
  <c r="E999" i="12"/>
  <c r="F999" i="12" s="1"/>
  <c r="E998" i="12"/>
  <c r="F998" i="12" s="1"/>
  <c r="E997" i="12"/>
  <c r="F997" i="12" s="1"/>
  <c r="E991" i="12"/>
  <c r="F991" i="12" s="1"/>
  <c r="E990" i="12"/>
  <c r="F990" i="12" s="1"/>
  <c r="E989" i="12"/>
  <c r="F989" i="12" s="1"/>
  <c r="E987" i="12"/>
  <c r="F987" i="12" s="1"/>
  <c r="E986" i="12"/>
  <c r="F986" i="12" s="1"/>
  <c r="E985" i="12"/>
  <c r="F985" i="12" s="1"/>
  <c r="E984" i="12"/>
  <c r="F984" i="12" s="1"/>
  <c r="E980" i="12"/>
  <c r="E978" i="12"/>
  <c r="D978" i="12"/>
  <c r="C978" i="12"/>
  <c r="B978" i="12"/>
  <c r="D977" i="12"/>
  <c r="C977" i="12"/>
  <c r="F977" i="12" s="1"/>
  <c r="B977" i="12"/>
  <c r="E976" i="12"/>
  <c r="B976" i="12"/>
  <c r="E975" i="12"/>
  <c r="F975" i="12" s="1"/>
  <c r="D975" i="12"/>
  <c r="C975" i="12"/>
  <c r="B975" i="12"/>
  <c r="E974" i="12"/>
  <c r="D974" i="12"/>
  <c r="C974" i="12"/>
  <c r="B974" i="12"/>
  <c r="E973" i="12"/>
  <c r="D973" i="12"/>
  <c r="C973" i="12"/>
  <c r="B973" i="12"/>
  <c r="E972" i="12"/>
  <c r="F972" i="12" s="1"/>
  <c r="D972" i="12"/>
  <c r="C972" i="12"/>
  <c r="D970" i="12"/>
  <c r="B970" i="12"/>
  <c r="E966" i="12"/>
  <c r="F966" i="12" s="1"/>
  <c r="E965" i="12"/>
  <c r="F965" i="12" s="1"/>
  <c r="E964" i="12"/>
  <c r="F964" i="12" s="1"/>
  <c r="E962" i="12"/>
  <c r="F962" i="12" s="1"/>
  <c r="E961" i="12"/>
  <c r="F961" i="12" s="1"/>
  <c r="E960" i="12"/>
  <c r="F960" i="12" s="1"/>
  <c r="E959" i="12"/>
  <c r="F959" i="12" s="1"/>
  <c r="E953" i="12"/>
  <c r="F953" i="12" s="1"/>
  <c r="F954" i="12" s="1"/>
  <c r="E942" i="12"/>
  <c r="F942" i="12" s="1"/>
  <c r="F943" i="12" s="1"/>
  <c r="E940" i="12"/>
  <c r="F940" i="12" s="1"/>
  <c r="E939" i="12"/>
  <c r="F939" i="12" s="1"/>
  <c r="E938" i="12"/>
  <c r="E949" i="12" s="1"/>
  <c r="F949" i="12" s="1"/>
  <c r="E937" i="12"/>
  <c r="F932" i="12"/>
  <c r="F931" i="12"/>
  <c r="E929" i="12"/>
  <c r="F929" i="12" s="1"/>
  <c r="E928" i="12"/>
  <c r="F928" i="12" s="1"/>
  <c r="E927" i="12"/>
  <c r="F927" i="12" s="1"/>
  <c r="E926" i="12"/>
  <c r="F926" i="12" s="1"/>
  <c r="E920" i="12"/>
  <c r="F920" i="12" s="1"/>
  <c r="E919" i="12"/>
  <c r="F919" i="12" s="1"/>
  <c r="E917" i="12"/>
  <c r="F917" i="12" s="1"/>
  <c r="E916" i="12"/>
  <c r="F916" i="12" s="1"/>
  <c r="E915" i="12"/>
  <c r="F915" i="12" s="1"/>
  <c r="E914" i="12"/>
  <c r="F914" i="12" s="1"/>
  <c r="E908" i="12"/>
  <c r="F908" i="12" s="1"/>
  <c r="E907" i="12"/>
  <c r="F907" i="12" s="1"/>
  <c r="E906" i="12"/>
  <c r="F906" i="12" s="1"/>
  <c r="E904" i="12"/>
  <c r="F904" i="12" s="1"/>
  <c r="E903" i="12"/>
  <c r="F903" i="12" s="1"/>
  <c r="E902" i="12"/>
  <c r="F902" i="12" s="1"/>
  <c r="E901" i="12"/>
  <c r="F901" i="12" s="1"/>
  <c r="F895" i="12"/>
  <c r="F894" i="12"/>
  <c r="F893" i="12"/>
  <c r="F892" i="12"/>
  <c r="E890" i="12"/>
  <c r="F890" i="12" s="1"/>
  <c r="E889" i="12"/>
  <c r="F889" i="12" s="1"/>
  <c r="E888" i="12"/>
  <c r="F888" i="12" s="1"/>
  <c r="E887" i="12"/>
  <c r="F887" i="12" s="1"/>
  <c r="F881" i="12"/>
  <c r="F880" i="12"/>
  <c r="F882" i="12" s="1"/>
  <c r="E878" i="12"/>
  <c r="F878" i="12" s="1"/>
  <c r="E877" i="12"/>
  <c r="F877" i="12" s="1"/>
  <c r="E876" i="12"/>
  <c r="F876" i="12" s="1"/>
  <c r="E875" i="12"/>
  <c r="F875" i="12" s="1"/>
  <c r="E869" i="12"/>
  <c r="E854" i="12" s="1"/>
  <c r="E868" i="12"/>
  <c r="F868" i="12" s="1"/>
  <c r="E863" i="12"/>
  <c r="F863" i="12" s="1"/>
  <c r="E862" i="12"/>
  <c r="F862" i="12" s="1"/>
  <c r="E861" i="12"/>
  <c r="F861" i="12" s="1"/>
  <c r="E860" i="12"/>
  <c r="F860" i="12" s="1"/>
  <c r="F854" i="12"/>
  <c r="E853" i="12"/>
  <c r="F853" i="12" s="1"/>
  <c r="E852" i="12"/>
  <c r="E867" i="12" s="1"/>
  <c r="F867" i="12" s="1"/>
  <c r="E851" i="12"/>
  <c r="E850" i="12"/>
  <c r="F850" i="12" s="1"/>
  <c r="E848" i="12"/>
  <c r="F848" i="12" s="1"/>
  <c r="E847" i="12"/>
  <c r="F847" i="12" s="1"/>
  <c r="E846" i="12"/>
  <c r="F846" i="12" s="1"/>
  <c r="E845" i="12"/>
  <c r="F845" i="12" s="1"/>
  <c r="E839" i="12"/>
  <c r="F839" i="12" s="1"/>
  <c r="E838" i="12"/>
  <c r="F838" i="12" s="1"/>
  <c r="E836" i="12"/>
  <c r="F836" i="12" s="1"/>
  <c r="E835" i="12"/>
  <c r="F835" i="12" s="1"/>
  <c r="E834" i="12"/>
  <c r="F834" i="12" s="1"/>
  <c r="E833" i="12"/>
  <c r="F833" i="12" s="1"/>
  <c r="F827" i="12"/>
  <c r="E825" i="12"/>
  <c r="F825" i="12" s="1"/>
  <c r="F814" i="12"/>
  <c r="F815" i="12" s="1"/>
  <c r="E803" i="12"/>
  <c r="F803" i="12" s="1"/>
  <c r="F804" i="12" s="1"/>
  <c r="E801" i="12"/>
  <c r="E823" i="12" s="1"/>
  <c r="F823" i="12" s="1"/>
  <c r="E800" i="12"/>
  <c r="E811" i="12" s="1"/>
  <c r="F811" i="12" s="1"/>
  <c r="E799" i="12"/>
  <c r="E810" i="12" s="1"/>
  <c r="F810" i="12" s="1"/>
  <c r="E798" i="12"/>
  <c r="E792" i="12"/>
  <c r="F792" i="12" s="1"/>
  <c r="F793" i="12" s="1"/>
  <c r="E790" i="12"/>
  <c r="F790" i="12" s="1"/>
  <c r="E789" i="12"/>
  <c r="F789" i="12" s="1"/>
  <c r="E788" i="12"/>
  <c r="F788" i="12" s="1"/>
  <c r="E787" i="12"/>
  <c r="F787" i="12" s="1"/>
  <c r="E781" i="12"/>
  <c r="F781" i="12" s="1"/>
  <c r="E780" i="12"/>
  <c r="F780" i="12" s="1"/>
  <c r="E779" i="12"/>
  <c r="F779" i="12" s="1"/>
  <c r="E777" i="12"/>
  <c r="F777" i="12" s="1"/>
  <c r="E776" i="12"/>
  <c r="F776" i="12" s="1"/>
  <c r="E775" i="12"/>
  <c r="F775" i="12" s="1"/>
  <c r="E774" i="12"/>
  <c r="F774" i="12" s="1"/>
  <c r="E768" i="12"/>
  <c r="F768" i="12" s="1"/>
  <c r="E766" i="12"/>
  <c r="F766" i="12" s="1"/>
  <c r="E764" i="12"/>
  <c r="F764" i="12" s="1"/>
  <c r="E763" i="12"/>
  <c r="F763" i="12" s="1"/>
  <c r="E762" i="12"/>
  <c r="F762" i="12" s="1"/>
  <c r="E761" i="12"/>
  <c r="F761" i="12" s="1"/>
  <c r="F755" i="12"/>
  <c r="E752" i="12"/>
  <c r="F752" i="12" s="1"/>
  <c r="E751" i="12"/>
  <c r="F751" i="12" s="1"/>
  <c r="E750" i="12"/>
  <c r="F750" i="12" s="1"/>
  <c r="E749" i="12"/>
  <c r="F749" i="12" s="1"/>
  <c r="F743" i="12"/>
  <c r="F744" i="12" s="1"/>
  <c r="E741" i="12"/>
  <c r="F741" i="12" s="1"/>
  <c r="E740" i="12"/>
  <c r="F740" i="12" s="1"/>
  <c r="E739" i="12"/>
  <c r="F739" i="12" s="1"/>
  <c r="E738" i="12"/>
  <c r="F738" i="12" s="1"/>
  <c r="E732" i="12"/>
  <c r="F732" i="12" s="1"/>
  <c r="E731" i="12"/>
  <c r="F731" i="12" s="1"/>
  <c r="E730" i="12"/>
  <c r="F730" i="12" s="1"/>
  <c r="E729" i="12"/>
  <c r="F729" i="12" s="1"/>
  <c r="E723" i="12"/>
  <c r="F723" i="12" s="1"/>
  <c r="E722" i="12"/>
  <c r="F722" i="12" s="1"/>
  <c r="E721" i="12"/>
  <c r="F721" i="12" s="1"/>
  <c r="E720" i="12"/>
  <c r="F720" i="12" s="1"/>
  <c r="E718" i="12"/>
  <c r="F718" i="12" s="1"/>
  <c r="E717" i="12"/>
  <c r="F717" i="12" s="1"/>
  <c r="E716" i="12"/>
  <c r="F716" i="12" s="1"/>
  <c r="E715" i="12"/>
  <c r="F715" i="12" s="1"/>
  <c r="E709" i="12"/>
  <c r="F709" i="12" s="1"/>
  <c r="E707" i="12"/>
  <c r="F707" i="12" s="1"/>
  <c r="E706" i="12"/>
  <c r="F706" i="12" s="1"/>
  <c r="E704" i="12"/>
  <c r="F704" i="12" s="1"/>
  <c r="E703" i="12"/>
  <c r="F703" i="12" s="1"/>
  <c r="E702" i="12"/>
  <c r="F702" i="12" s="1"/>
  <c r="E701" i="12"/>
  <c r="F701" i="12" s="1"/>
  <c r="E695" i="12"/>
  <c r="F695" i="12" s="1"/>
  <c r="E693" i="12"/>
  <c r="F693" i="12" s="1"/>
  <c r="F692" i="12"/>
  <c r="E692" i="12"/>
  <c r="E690" i="12"/>
  <c r="F690" i="12" s="1"/>
  <c r="E689" i="12"/>
  <c r="F689" i="12" s="1"/>
  <c r="E688" i="12"/>
  <c r="F688" i="12" s="1"/>
  <c r="F687" i="12"/>
  <c r="E687" i="12"/>
  <c r="E681" i="12"/>
  <c r="F681" i="12" s="1"/>
  <c r="E680" i="12"/>
  <c r="F680" i="12" s="1"/>
  <c r="E679" i="12"/>
  <c r="F679" i="12" s="1"/>
  <c r="E678" i="12"/>
  <c r="F678" i="12" s="1"/>
  <c r="E676" i="12"/>
  <c r="F676" i="12" s="1"/>
  <c r="E675" i="12"/>
  <c r="F675" i="12" s="1"/>
  <c r="E674" i="12"/>
  <c r="F674" i="12" s="1"/>
  <c r="E673" i="12"/>
  <c r="F673" i="12" s="1"/>
  <c r="F667" i="12"/>
  <c r="E665" i="12"/>
  <c r="F665" i="12" s="1"/>
  <c r="E664" i="12"/>
  <c r="F664" i="12" s="1"/>
  <c r="E662" i="12"/>
  <c r="F662" i="12" s="1"/>
  <c r="E661" i="12"/>
  <c r="F661" i="12" s="1"/>
  <c r="E660" i="12"/>
  <c r="F660" i="12" s="1"/>
  <c r="E659" i="12"/>
  <c r="F659" i="12" s="1"/>
  <c r="F653" i="12"/>
  <c r="E652" i="12"/>
  <c r="F652" i="12" s="1"/>
  <c r="E651" i="12"/>
  <c r="F651" i="12" s="1"/>
  <c r="E650" i="12"/>
  <c r="F650" i="12" s="1"/>
  <c r="E648" i="12"/>
  <c r="F648" i="12" s="1"/>
  <c r="E647" i="12"/>
  <c r="F647" i="12" s="1"/>
  <c r="F646" i="12"/>
  <c r="E646" i="12"/>
  <c r="E645" i="12"/>
  <c r="F645" i="12" s="1"/>
  <c r="E639" i="12"/>
  <c r="F639" i="12" s="1"/>
  <c r="E638" i="12"/>
  <c r="F638" i="12" s="1"/>
  <c r="E637" i="12"/>
  <c r="F637" i="12" s="1"/>
  <c r="E636" i="12"/>
  <c r="F636" i="12" s="1"/>
  <c r="E634" i="12"/>
  <c r="F634" i="12" s="1"/>
  <c r="E633" i="12"/>
  <c r="F633" i="12" s="1"/>
  <c r="E632" i="12"/>
  <c r="F632" i="12" s="1"/>
  <c r="E631" i="12"/>
  <c r="F631" i="12" s="1"/>
  <c r="E625" i="12"/>
  <c r="F625" i="12" s="1"/>
  <c r="E623" i="12"/>
  <c r="F623" i="12" s="1"/>
  <c r="E622" i="12"/>
  <c r="F622" i="12" s="1"/>
  <c r="E620" i="12"/>
  <c r="F620" i="12" s="1"/>
  <c r="E619" i="12"/>
  <c r="F619" i="12" s="1"/>
  <c r="E618" i="12"/>
  <c r="F618" i="12" s="1"/>
  <c r="E617" i="12"/>
  <c r="F617" i="12" s="1"/>
  <c r="E611" i="12"/>
  <c r="F611" i="12" s="1"/>
  <c r="E609" i="12"/>
  <c r="F609" i="12" s="1"/>
  <c r="E608" i="12"/>
  <c r="F608" i="12" s="1"/>
  <c r="E606" i="12"/>
  <c r="F606" i="12" s="1"/>
  <c r="E605" i="12"/>
  <c r="F605" i="12" s="1"/>
  <c r="E604" i="12"/>
  <c r="F604" i="12" s="1"/>
  <c r="E603" i="12"/>
  <c r="F603" i="12" s="1"/>
  <c r="E597" i="12"/>
  <c r="F597" i="12" s="1"/>
  <c r="E596" i="12"/>
  <c r="F596" i="12" s="1"/>
  <c r="E595" i="12"/>
  <c r="F595" i="12" s="1"/>
  <c r="E594" i="12"/>
  <c r="F594" i="12" s="1"/>
  <c r="E592" i="12"/>
  <c r="F592" i="12" s="1"/>
  <c r="E591" i="12"/>
  <c r="F591" i="12" s="1"/>
  <c r="E590" i="12"/>
  <c r="F590" i="12" s="1"/>
  <c r="E589" i="12"/>
  <c r="F589" i="12" s="1"/>
  <c r="F583" i="12"/>
  <c r="F582" i="12"/>
  <c r="E577" i="12"/>
  <c r="F577" i="12" s="1"/>
  <c r="E571" i="12"/>
  <c r="F571" i="12" s="1"/>
  <c r="E570" i="12"/>
  <c r="F570" i="12" s="1"/>
  <c r="E569" i="12"/>
  <c r="F569" i="12" s="1"/>
  <c r="E567" i="12"/>
  <c r="E566" i="12"/>
  <c r="E565" i="12"/>
  <c r="E564" i="12"/>
  <c r="F564" i="12" s="1"/>
  <c r="E558" i="12"/>
  <c r="F558" i="12" s="1"/>
  <c r="E557" i="12"/>
  <c r="F557" i="12" s="1"/>
  <c r="E556" i="12"/>
  <c r="F556" i="12" s="1"/>
  <c r="E554" i="12"/>
  <c r="F554" i="12" s="1"/>
  <c r="E553" i="12"/>
  <c r="F553" i="12" s="1"/>
  <c r="E552" i="12"/>
  <c r="F552" i="12" s="1"/>
  <c r="E551" i="12"/>
  <c r="F551" i="12" s="1"/>
  <c r="E545" i="12"/>
  <c r="F545" i="12" s="1"/>
  <c r="F544" i="12"/>
  <c r="E544" i="12"/>
  <c r="E542" i="12"/>
  <c r="F542" i="12" s="1"/>
  <c r="E541" i="12"/>
  <c r="F541" i="12" s="1"/>
  <c r="E540" i="12"/>
  <c r="F540" i="12" s="1"/>
  <c r="E539" i="12"/>
  <c r="F539" i="12" s="1"/>
  <c r="E533" i="12"/>
  <c r="F533" i="12" s="1"/>
  <c r="E532" i="12"/>
  <c r="F532" i="12" s="1"/>
  <c r="E530" i="12"/>
  <c r="F530" i="12" s="1"/>
  <c r="E529" i="12"/>
  <c r="F529" i="12" s="1"/>
  <c r="E528" i="12"/>
  <c r="F528" i="12" s="1"/>
  <c r="F527" i="12"/>
  <c r="E527" i="12"/>
  <c r="E521" i="12"/>
  <c r="F521" i="12" s="1"/>
  <c r="F522" i="12" s="1"/>
  <c r="E519" i="12"/>
  <c r="F519" i="12" s="1"/>
  <c r="E518" i="12"/>
  <c r="F518" i="12" s="1"/>
  <c r="E517" i="12"/>
  <c r="F517" i="12" s="1"/>
  <c r="E516" i="12"/>
  <c r="F516" i="12" s="1"/>
  <c r="E510" i="12"/>
  <c r="F510" i="12" s="1"/>
  <c r="E509" i="12"/>
  <c r="F509" i="12" s="1"/>
  <c r="E507" i="12"/>
  <c r="F507" i="12" s="1"/>
  <c r="E506" i="12"/>
  <c r="F506" i="12" s="1"/>
  <c r="E505" i="12"/>
  <c r="F505" i="12" s="1"/>
  <c r="E504" i="12"/>
  <c r="F504" i="12" s="1"/>
  <c r="E498" i="12"/>
  <c r="F498" i="12" s="1"/>
  <c r="E497" i="12"/>
  <c r="F497" i="12" s="1"/>
  <c r="E495" i="12"/>
  <c r="F495" i="12" s="1"/>
  <c r="E494" i="12"/>
  <c r="F494" i="12" s="1"/>
  <c r="E493" i="12"/>
  <c r="F493" i="12" s="1"/>
  <c r="E492" i="12"/>
  <c r="F492" i="12" s="1"/>
  <c r="E486" i="12"/>
  <c r="F486" i="12" s="1"/>
  <c r="E485" i="12"/>
  <c r="F485" i="12" s="1"/>
  <c r="E483" i="12"/>
  <c r="F483" i="12" s="1"/>
  <c r="E482" i="12"/>
  <c r="F482" i="12" s="1"/>
  <c r="E481" i="12"/>
  <c r="F481" i="12" s="1"/>
  <c r="E480" i="12"/>
  <c r="F480" i="12" s="1"/>
  <c r="F474" i="12"/>
  <c r="E473" i="12"/>
  <c r="F473" i="12" s="1"/>
  <c r="E472" i="12"/>
  <c r="F472" i="12" s="1"/>
  <c r="F470" i="12"/>
  <c r="E470" i="12"/>
  <c r="E469" i="12"/>
  <c r="F469" i="12" s="1"/>
  <c r="E468" i="12"/>
  <c r="F468" i="12" s="1"/>
  <c r="E467" i="12"/>
  <c r="F467" i="12" s="1"/>
  <c r="E461" i="12"/>
  <c r="F461" i="12" s="1"/>
  <c r="F462" i="12" s="1"/>
  <c r="E459" i="12"/>
  <c r="F459" i="12" s="1"/>
  <c r="E458" i="12"/>
  <c r="F458" i="12" s="1"/>
  <c r="E457" i="12"/>
  <c r="F457" i="12" s="1"/>
  <c r="E456" i="12"/>
  <c r="F456" i="12" s="1"/>
  <c r="E450" i="12"/>
  <c r="F450" i="12" s="1"/>
  <c r="F451" i="12" s="1"/>
  <c r="F449" i="12"/>
  <c r="E447" i="12"/>
  <c r="F447" i="12" s="1"/>
  <c r="E446" i="12"/>
  <c r="F446" i="12" s="1"/>
  <c r="E445" i="12"/>
  <c r="F445" i="12" s="1"/>
  <c r="E444" i="12"/>
  <c r="F444" i="12" s="1"/>
  <c r="E437" i="12"/>
  <c r="F437" i="12" s="1"/>
  <c r="E436" i="12"/>
  <c r="F436" i="12" s="1"/>
  <c r="E435" i="12"/>
  <c r="F435" i="12" s="1"/>
  <c r="E433" i="12"/>
  <c r="F433" i="12" s="1"/>
  <c r="E432" i="12"/>
  <c r="F432" i="12" s="1"/>
  <c r="E431" i="12"/>
  <c r="F431" i="12" s="1"/>
  <c r="E430" i="12"/>
  <c r="F430" i="12" s="1"/>
  <c r="E424" i="12"/>
  <c r="F424" i="12" s="1"/>
  <c r="E423" i="12"/>
  <c r="F423" i="12" s="1"/>
  <c r="E422" i="12"/>
  <c r="F422" i="12" s="1"/>
  <c r="E420" i="12"/>
  <c r="F420" i="12" s="1"/>
  <c r="E419" i="12"/>
  <c r="F419" i="12" s="1"/>
  <c r="E418" i="12"/>
  <c r="F418" i="12" s="1"/>
  <c r="E417" i="12"/>
  <c r="F417" i="12" s="1"/>
  <c r="F411" i="12"/>
  <c r="F410" i="12"/>
  <c r="F409" i="12"/>
  <c r="F408" i="12"/>
  <c r="F404" i="12"/>
  <c r="F405" i="12" s="1"/>
  <c r="F398" i="12"/>
  <c r="E395" i="12"/>
  <c r="F395" i="12" s="1"/>
  <c r="E394" i="12"/>
  <c r="F394" i="12" s="1"/>
  <c r="E393" i="12"/>
  <c r="F393" i="12" s="1"/>
  <c r="E392" i="12"/>
  <c r="F392" i="12" s="1"/>
  <c r="C384" i="12"/>
  <c r="C383" i="12"/>
  <c r="C376" i="12"/>
  <c r="C375" i="12"/>
  <c r="C368" i="12"/>
  <c r="C367" i="12"/>
  <c r="C360" i="12"/>
  <c r="C352" i="12"/>
  <c r="C351" i="12"/>
  <c r="C321" i="12"/>
  <c r="C298" i="12"/>
  <c r="H283" i="12"/>
  <c r="C282" i="12"/>
  <c r="C275" i="12"/>
  <c r="C274" i="12"/>
  <c r="C267" i="12"/>
  <c r="C266" i="12"/>
  <c r="C259" i="12"/>
  <c r="C258" i="12"/>
  <c r="F252" i="12"/>
  <c r="F253" i="12" s="1"/>
  <c r="F250" i="12"/>
  <c r="F249" i="12"/>
  <c r="F248" i="12"/>
  <c r="F247" i="12"/>
  <c r="E241" i="12"/>
  <c r="F241" i="12" s="1"/>
  <c r="E240" i="12"/>
  <c r="E239" i="12"/>
  <c r="F239" i="12" s="1"/>
  <c r="E238" i="12"/>
  <c r="F238" i="12" s="1"/>
  <c r="E237" i="12"/>
  <c r="F237" i="12" s="1"/>
  <c r="E236" i="12"/>
  <c r="F236" i="12" s="1"/>
  <c r="E235" i="12"/>
  <c r="F235" i="12" s="1"/>
  <c r="F233" i="12"/>
  <c r="E233" i="12"/>
  <c r="E232" i="12"/>
  <c r="F232" i="12" s="1"/>
  <c r="E231" i="12"/>
  <c r="F231" i="12" s="1"/>
  <c r="E230" i="12"/>
  <c r="F230" i="12" s="1"/>
  <c r="E229" i="12"/>
  <c r="F229" i="12" s="1"/>
  <c r="E228" i="12"/>
  <c r="F228" i="12" s="1"/>
  <c r="E222" i="12"/>
  <c r="F222" i="12" s="1"/>
  <c r="E221" i="12"/>
  <c r="F221" i="12" s="1"/>
  <c r="E220" i="12"/>
  <c r="F220" i="12" s="1"/>
  <c r="E219" i="12"/>
  <c r="F219" i="12" s="1"/>
  <c r="E218" i="12"/>
  <c r="F218" i="12" s="1"/>
  <c r="E217" i="12"/>
  <c r="F217" i="12" s="1"/>
  <c r="E216" i="12"/>
  <c r="F216" i="12" s="1"/>
  <c r="E214" i="12"/>
  <c r="F214" i="12" s="1"/>
  <c r="E213" i="12"/>
  <c r="F213" i="12" s="1"/>
  <c r="F212" i="12"/>
  <c r="E212" i="12"/>
  <c r="E211" i="12"/>
  <c r="F211" i="12" s="1"/>
  <c r="E210" i="12"/>
  <c r="F210" i="12" s="1"/>
  <c r="E209" i="12"/>
  <c r="F209" i="12" s="1"/>
  <c r="E203" i="12"/>
  <c r="F203" i="12" s="1"/>
  <c r="E202" i="12"/>
  <c r="F202" i="12" s="1"/>
  <c r="E201" i="12"/>
  <c r="F201" i="12" s="1"/>
  <c r="F200" i="12"/>
  <c r="E200" i="12"/>
  <c r="E199" i="12"/>
  <c r="F199" i="12" s="1"/>
  <c r="E197" i="12"/>
  <c r="F197" i="12" s="1"/>
  <c r="E196" i="12"/>
  <c r="F196" i="12" s="1"/>
  <c r="E195" i="12"/>
  <c r="F195" i="12" s="1"/>
  <c r="E194" i="12"/>
  <c r="F194" i="12" s="1"/>
  <c r="E188" i="12"/>
  <c r="F188" i="12" s="1"/>
  <c r="E187" i="12"/>
  <c r="F187" i="12" s="1"/>
  <c r="E186" i="12"/>
  <c r="F186" i="12" s="1"/>
  <c r="E185" i="12"/>
  <c r="F185" i="12" s="1"/>
  <c r="E184" i="12"/>
  <c r="F184" i="12" s="1"/>
  <c r="E182" i="12"/>
  <c r="F182" i="12" s="1"/>
  <c r="E181" i="12"/>
  <c r="F181" i="12" s="1"/>
  <c r="E180" i="12"/>
  <c r="F180" i="12" s="1"/>
  <c r="E179" i="12"/>
  <c r="F179" i="12" s="1"/>
  <c r="E173" i="12"/>
  <c r="F173" i="12" s="1"/>
  <c r="E172" i="12"/>
  <c r="F172" i="12" s="1"/>
  <c r="E171" i="12"/>
  <c r="F171" i="12" s="1"/>
  <c r="E170" i="12"/>
  <c r="F170" i="12" s="1"/>
  <c r="E169" i="12"/>
  <c r="F169" i="12" s="1"/>
  <c r="F167" i="12"/>
  <c r="E167" i="12"/>
  <c r="E166" i="12"/>
  <c r="F166" i="12" s="1"/>
  <c r="E165" i="12"/>
  <c r="F165" i="12" s="1"/>
  <c r="E164" i="12"/>
  <c r="F164" i="12" s="1"/>
  <c r="E158" i="12"/>
  <c r="F158" i="12" s="1"/>
  <c r="E157" i="12"/>
  <c r="F157" i="12" s="1"/>
  <c r="E156" i="12"/>
  <c r="F156" i="12" s="1"/>
  <c r="E154" i="12"/>
  <c r="F154" i="12" s="1"/>
  <c r="E153" i="12"/>
  <c r="F153" i="12" s="1"/>
  <c r="E152" i="12"/>
  <c r="F152" i="12" s="1"/>
  <c r="E151" i="12"/>
  <c r="F151" i="12" s="1"/>
  <c r="E145" i="12"/>
  <c r="F145" i="12" s="1"/>
  <c r="F144" i="12"/>
  <c r="E144" i="12"/>
  <c r="E142" i="12"/>
  <c r="F142" i="12" s="1"/>
  <c r="E141" i="12"/>
  <c r="F141" i="12" s="1"/>
  <c r="E140" i="12"/>
  <c r="F140" i="12" s="1"/>
  <c r="E139" i="12"/>
  <c r="F139" i="12" s="1"/>
  <c r="E133" i="12"/>
  <c r="F133" i="12" s="1"/>
  <c r="E132" i="12"/>
  <c r="F132" i="12" s="1"/>
  <c r="E131" i="12"/>
  <c r="F131" i="12" s="1"/>
  <c r="E130" i="12"/>
  <c r="F130" i="12" s="1"/>
  <c r="E128" i="12"/>
  <c r="F128" i="12" s="1"/>
  <c r="F127" i="12"/>
  <c r="E127" i="12"/>
  <c r="E126" i="12"/>
  <c r="F126" i="12" s="1"/>
  <c r="E125" i="12"/>
  <c r="F125" i="12" s="1"/>
  <c r="E119" i="12"/>
  <c r="F119" i="12" s="1"/>
  <c r="E118" i="12"/>
  <c r="F118" i="12" s="1"/>
  <c r="E117" i="12"/>
  <c r="F117" i="12" s="1"/>
  <c r="E116" i="12"/>
  <c r="F116" i="12" s="1"/>
  <c r="F114" i="12"/>
  <c r="E113" i="12"/>
  <c r="E102" i="12" s="1"/>
  <c r="E89" i="12" s="1"/>
  <c r="F89" i="12" s="1"/>
  <c r="E112" i="12"/>
  <c r="F112" i="12" s="1"/>
  <c r="E111" i="12"/>
  <c r="F106" i="12"/>
  <c r="E103" i="12"/>
  <c r="F103" i="12" s="1"/>
  <c r="F94" i="12"/>
  <c r="E93" i="12"/>
  <c r="F93" i="12" s="1"/>
  <c r="E92" i="12"/>
  <c r="F92" i="12" s="1"/>
  <c r="E80" i="12"/>
  <c r="F80" i="12" s="1"/>
  <c r="F81" i="12" s="1"/>
  <c r="E78" i="12"/>
  <c r="F78" i="12" s="1"/>
  <c r="E77" i="12"/>
  <c r="F77" i="12" s="1"/>
  <c r="F79" i="12" s="1"/>
  <c r="F71" i="12"/>
  <c r="F72" i="12" s="1"/>
  <c r="F69" i="12"/>
  <c r="E69" i="12"/>
  <c r="E68" i="12"/>
  <c r="F68" i="12" s="1"/>
  <c r="E60" i="12"/>
  <c r="F60" i="12" s="1"/>
  <c r="E59" i="12"/>
  <c r="F59" i="12" s="1"/>
  <c r="E51" i="12"/>
  <c r="F51" i="12" s="1"/>
  <c r="E50" i="12"/>
  <c r="F50" i="12" s="1"/>
  <c r="F52" i="12" s="1"/>
  <c r="E44" i="12"/>
  <c r="F44" i="12" s="1"/>
  <c r="E43" i="12"/>
  <c r="F43" i="12" s="1"/>
  <c r="E37" i="12"/>
  <c r="F37" i="12" s="1"/>
  <c r="E36" i="12"/>
  <c r="F36" i="12" s="1"/>
  <c r="E30" i="12"/>
  <c r="F30" i="12" s="1"/>
  <c r="E29" i="12"/>
  <c r="F29" i="12" s="1"/>
  <c r="E23" i="12"/>
  <c r="F23" i="12" s="1"/>
  <c r="E22" i="12"/>
  <c r="F22" i="12" s="1"/>
  <c r="E16" i="12"/>
  <c r="F16" i="12" s="1"/>
  <c r="E15" i="12"/>
  <c r="F15" i="12" s="1"/>
  <c r="E14" i="12"/>
  <c r="F14" i="12" s="1"/>
  <c r="E12" i="12"/>
  <c r="F12" i="12" s="1"/>
  <c r="E11" i="12"/>
  <c r="F11" i="12" s="1"/>
  <c r="E10" i="12"/>
  <c r="F10" i="12" s="1"/>
  <c r="E9" i="12"/>
  <c r="F9" i="12" s="1"/>
  <c r="D10" i="11"/>
  <c r="D13" i="11"/>
  <c r="D14" i="11"/>
  <c r="D15" i="11"/>
  <c r="D16" i="11"/>
  <c r="D17" i="11"/>
  <c r="D18" i="11"/>
  <c r="D19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8" i="11"/>
  <c r="D39" i="11"/>
  <c r="D40" i="11"/>
  <c r="D41" i="11"/>
  <c r="D44" i="11"/>
  <c r="D45" i="11"/>
  <c r="D46" i="11"/>
  <c r="D47" i="11"/>
  <c r="D48" i="11"/>
  <c r="D49" i="11"/>
  <c r="D53" i="11"/>
  <c r="D54" i="11"/>
  <c r="D55" i="11"/>
  <c r="D56" i="11"/>
  <c r="D57" i="11"/>
  <c r="D60" i="11"/>
  <c r="D61" i="11"/>
  <c r="D62" i="11"/>
  <c r="D63" i="11"/>
  <c r="D66" i="11"/>
  <c r="D67" i="11"/>
  <c r="D68" i="11"/>
  <c r="D69" i="11"/>
  <c r="D72" i="11"/>
  <c r="D73" i="11"/>
  <c r="D74" i="11"/>
  <c r="D75" i="11"/>
  <c r="D78" i="11"/>
  <c r="D79" i="11"/>
  <c r="D80" i="11"/>
  <c r="D81" i="11"/>
  <c r="D84" i="11"/>
  <c r="D87" i="11"/>
  <c r="D88" i="11"/>
  <c r="D89" i="11"/>
  <c r="D90" i="11"/>
  <c r="D93" i="11"/>
  <c r="D94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9" i="11"/>
  <c r="D130" i="11"/>
  <c r="D131" i="11"/>
  <c r="D132" i="11"/>
  <c r="D133" i="11"/>
  <c r="D134" i="11"/>
  <c r="D135" i="11"/>
  <c r="D136" i="11"/>
  <c r="D137" i="11"/>
  <c r="D140" i="11"/>
  <c r="D141" i="11"/>
  <c r="D142" i="11"/>
  <c r="D143" i="11"/>
  <c r="D9" i="11"/>
  <c r="C10" i="11"/>
  <c r="C84" i="11"/>
  <c r="C100" i="11"/>
  <c r="F100" i="11" s="1"/>
  <c r="C101" i="11"/>
  <c r="F101" i="11" s="1"/>
  <c r="C102" i="11"/>
  <c r="F102" i="11" s="1"/>
  <c r="C103" i="11"/>
  <c r="F103" i="11" s="1"/>
  <c r="C104" i="11"/>
  <c r="F104" i="11" s="1"/>
  <c r="C105" i="11"/>
  <c r="F105" i="11" s="1"/>
  <c r="C106" i="11"/>
  <c r="F106" i="11" s="1"/>
  <c r="C107" i="11"/>
  <c r="F107" i="11" s="1"/>
  <c r="C109" i="11"/>
  <c r="C110" i="11"/>
  <c r="F110" i="11" s="1"/>
  <c r="C116" i="11"/>
  <c r="F116" i="11" s="1"/>
  <c r="C117" i="11"/>
  <c r="F117" i="11" s="1"/>
  <c r="C118" i="11"/>
  <c r="F118" i="11" s="1"/>
  <c r="C119" i="11"/>
  <c r="F119" i="11" s="1"/>
  <c r="C120" i="11"/>
  <c r="F120" i="11" s="1"/>
  <c r="C121" i="11"/>
  <c r="F121" i="11" s="1"/>
  <c r="C122" i="11"/>
  <c r="F122" i="11" s="1"/>
  <c r="C123" i="11"/>
  <c r="C124" i="11"/>
  <c r="C125" i="11"/>
  <c r="C126" i="11"/>
  <c r="C134" i="11"/>
  <c r="C136" i="11"/>
  <c r="B143" i="11"/>
  <c r="B142" i="11"/>
  <c r="B141" i="11"/>
  <c r="B140" i="11"/>
  <c r="B139" i="11"/>
  <c r="B18" i="19" s="1"/>
  <c r="B137" i="11"/>
  <c r="B136" i="11"/>
  <c r="B135" i="11"/>
  <c r="B134" i="11"/>
  <c r="B133" i="11"/>
  <c r="B132" i="11"/>
  <c r="B131" i="11"/>
  <c r="B130" i="11"/>
  <c r="B129" i="11"/>
  <c r="B128" i="11"/>
  <c r="B17" i="19" s="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16" i="19" s="1"/>
  <c r="B94" i="11"/>
  <c r="B93" i="11"/>
  <c r="B92" i="11"/>
  <c r="B90" i="11"/>
  <c r="B89" i="11"/>
  <c r="B88" i="11"/>
  <c r="B87" i="11"/>
  <c r="B86" i="11"/>
  <c r="B84" i="11"/>
  <c r="B83" i="11"/>
  <c r="B81" i="11"/>
  <c r="B80" i="11"/>
  <c r="B79" i="11"/>
  <c r="B78" i="11"/>
  <c r="B77" i="11"/>
  <c r="B75" i="11"/>
  <c r="B74" i="11"/>
  <c r="B73" i="11"/>
  <c r="B72" i="11"/>
  <c r="B71" i="11"/>
  <c r="B69" i="11"/>
  <c r="B68" i="11"/>
  <c r="B67" i="11"/>
  <c r="B66" i="11"/>
  <c r="B65" i="11"/>
  <c r="B63" i="11"/>
  <c r="B62" i="11"/>
  <c r="B61" i="11"/>
  <c r="B60" i="11"/>
  <c r="B59" i="11"/>
  <c r="B57" i="11"/>
  <c r="B56" i="11"/>
  <c r="B55" i="11"/>
  <c r="B54" i="11"/>
  <c r="B53" i="11"/>
  <c r="B52" i="11"/>
  <c r="B51" i="11"/>
  <c r="B49" i="11"/>
  <c r="B48" i="11"/>
  <c r="B47" i="11"/>
  <c r="B46" i="11"/>
  <c r="B45" i="11"/>
  <c r="B44" i="11"/>
  <c r="B43" i="11"/>
  <c r="B41" i="11"/>
  <c r="B40" i="11"/>
  <c r="B39" i="11"/>
  <c r="B38" i="11"/>
  <c r="B37" i="11"/>
  <c r="B36" i="11"/>
  <c r="B15" i="19" s="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14" i="19" s="1"/>
  <c r="B19" i="11"/>
  <c r="B18" i="11"/>
  <c r="B17" i="11"/>
  <c r="B16" i="11"/>
  <c r="B15" i="11"/>
  <c r="B14" i="11"/>
  <c r="B12" i="11"/>
  <c r="B13" i="19" s="1"/>
  <c r="B10" i="11"/>
  <c r="B9" i="11"/>
  <c r="A9" i="11"/>
  <c r="A10" i="11"/>
  <c r="A12" i="11"/>
  <c r="A13" i="11"/>
  <c r="A14" i="11"/>
  <c r="A15" i="11"/>
  <c r="A16" i="11"/>
  <c r="A17" i="11"/>
  <c r="A18" i="11"/>
  <c r="A19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6" i="11"/>
  <c r="A37" i="11"/>
  <c r="A38" i="11"/>
  <c r="A39" i="11"/>
  <c r="A40" i="11"/>
  <c r="A41" i="11"/>
  <c r="A43" i="11"/>
  <c r="A44" i="11"/>
  <c r="A45" i="11"/>
  <c r="A46" i="11"/>
  <c r="A47" i="11"/>
  <c r="A48" i="11"/>
  <c r="A49" i="11"/>
  <c r="A51" i="11"/>
  <c r="A52" i="11"/>
  <c r="A59" i="11"/>
  <c r="A65" i="11"/>
  <c r="A71" i="11"/>
  <c r="A77" i="11"/>
  <c r="A83" i="11"/>
  <c r="A86" i="11"/>
  <c r="A92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8" i="11"/>
  <c r="A129" i="11"/>
  <c r="A130" i="11"/>
  <c r="A131" i="11"/>
  <c r="A132" i="11"/>
  <c r="A133" i="11"/>
  <c r="A134" i="11"/>
  <c r="A135" i="11"/>
  <c r="A136" i="11"/>
  <c r="A137" i="11"/>
  <c r="A139" i="11"/>
  <c r="A140" i="11"/>
  <c r="A141" i="11"/>
  <c r="A142" i="11"/>
  <c r="A143" i="11"/>
  <c r="A8" i="11"/>
  <c r="G203" i="3"/>
  <c r="I207" i="3"/>
  <c r="G207" i="3" s="1"/>
  <c r="I208" i="3"/>
  <c r="G208" i="3" s="1"/>
  <c r="I209" i="3"/>
  <c r="G209" i="3" s="1"/>
  <c r="I210" i="3"/>
  <c r="G210" i="3" s="1"/>
  <c r="I211" i="3"/>
  <c r="G211" i="3" s="1"/>
  <c r="I212" i="3"/>
  <c r="G212" i="3" s="1"/>
  <c r="I213" i="3"/>
  <c r="G213" i="3" s="1"/>
  <c r="I206" i="3"/>
  <c r="G206" i="3" s="1"/>
  <c r="I202" i="3"/>
  <c r="G202" i="3" s="1"/>
  <c r="I192" i="3"/>
  <c r="G192" i="3" s="1"/>
  <c r="I200" i="3"/>
  <c r="G200" i="3" s="1"/>
  <c r="G87" i="3"/>
  <c r="G68" i="3"/>
  <c r="G59" i="3"/>
  <c r="I199" i="3"/>
  <c r="G199" i="3" s="1"/>
  <c r="I198" i="3"/>
  <c r="G198" i="3" s="1"/>
  <c r="I197" i="3"/>
  <c r="G197" i="3" s="1"/>
  <c r="I196" i="3"/>
  <c r="G196" i="3" s="1"/>
  <c r="I195" i="3"/>
  <c r="G195" i="3" s="1"/>
  <c r="I194" i="3"/>
  <c r="G194" i="3" s="1"/>
  <c r="I191" i="3"/>
  <c r="G191" i="3" s="1"/>
  <c r="C135" i="3"/>
  <c r="C89" i="11" s="1"/>
  <c r="F89" i="11" s="1"/>
  <c r="C133" i="3"/>
  <c r="C87" i="11" s="1"/>
  <c r="E136" i="3"/>
  <c r="C136" i="3" s="1"/>
  <c r="C90" i="11" s="1"/>
  <c r="E134" i="3"/>
  <c r="C134" i="3" s="1"/>
  <c r="C88" i="11" s="1"/>
  <c r="C79" i="11"/>
  <c r="C126" i="3"/>
  <c r="C80" i="11" s="1"/>
  <c r="F80" i="11" s="1"/>
  <c r="E127" i="3"/>
  <c r="C127" i="3" s="1"/>
  <c r="C81" i="11" s="1"/>
  <c r="E124" i="3"/>
  <c r="C124" i="3" s="1"/>
  <c r="C78" i="11" s="1"/>
  <c r="E118" i="3"/>
  <c r="C118" i="3" s="1"/>
  <c r="C72" i="11" s="1"/>
  <c r="I121" i="3"/>
  <c r="G121" i="3"/>
  <c r="E120" i="3"/>
  <c r="C120" i="3" s="1"/>
  <c r="C74" i="11" s="1"/>
  <c r="F74" i="11" s="1"/>
  <c r="E119" i="3"/>
  <c r="C119" i="3" s="1"/>
  <c r="C73" i="11" s="1"/>
  <c r="C113" i="3"/>
  <c r="C67" i="11" s="1"/>
  <c r="F67" i="11" s="1"/>
  <c r="C114" i="3"/>
  <c r="C68" i="11" s="1"/>
  <c r="C115" i="3"/>
  <c r="C69" i="11" s="1"/>
  <c r="C112" i="3"/>
  <c r="C66" i="11" s="1"/>
  <c r="E107" i="3"/>
  <c r="C107" i="3" s="1"/>
  <c r="C61" i="11" s="1"/>
  <c r="F61" i="11" s="1"/>
  <c r="E108" i="3"/>
  <c r="C108" i="3" s="1"/>
  <c r="C62" i="11" s="1"/>
  <c r="E109" i="3"/>
  <c r="C109" i="3" s="1"/>
  <c r="C63" i="11" s="1"/>
  <c r="F63" i="11" s="1"/>
  <c r="G140" i="3"/>
  <c r="E140" i="3" s="1"/>
  <c r="C140" i="3" s="1"/>
  <c r="C94" i="11" s="1"/>
  <c r="G139" i="3"/>
  <c r="E139" i="3" s="1"/>
  <c r="C139" i="3" s="1"/>
  <c r="C93" i="11" s="1"/>
  <c r="I189" i="3"/>
  <c r="I190" i="3"/>
  <c r="G190" i="3" s="1"/>
  <c r="E186" i="3"/>
  <c r="C186" i="3" s="1"/>
  <c r="C137" i="11" s="1"/>
  <c r="E184" i="3"/>
  <c r="C184" i="3" s="1"/>
  <c r="C135" i="11" s="1"/>
  <c r="E182" i="3"/>
  <c r="C182" i="3" s="1"/>
  <c r="C133" i="11" s="1"/>
  <c r="E181" i="3"/>
  <c r="C181" i="3" s="1"/>
  <c r="C132" i="11" s="1"/>
  <c r="E180" i="3"/>
  <c r="C180" i="3" s="1"/>
  <c r="C131" i="11" s="1"/>
  <c r="I177" i="3"/>
  <c r="G177" i="3"/>
  <c r="G176" i="3"/>
  <c r="E176" i="3" s="1"/>
  <c r="I58" i="3"/>
  <c r="G58" i="3" s="1"/>
  <c r="K89" i="18" l="1"/>
  <c r="N89" i="18" s="1"/>
  <c r="V98" i="18" s="1"/>
  <c r="Q94" i="18"/>
  <c r="R94" i="18" s="1"/>
  <c r="P92" i="18"/>
  <c r="R92" i="18" s="1"/>
  <c r="C89" i="18"/>
  <c r="Q95" i="18"/>
  <c r="R95" i="18" s="1"/>
  <c r="T95" i="18" s="1"/>
  <c r="P91" i="18"/>
  <c r="T66" i="18"/>
  <c r="S62" i="14"/>
  <c r="Q71" i="14"/>
  <c r="Q58" i="14"/>
  <c r="T111" i="18"/>
  <c r="T112" i="18" s="1"/>
  <c r="T92" i="18"/>
  <c r="F1028" i="12"/>
  <c r="F1053" i="12"/>
  <c r="F1323" i="12"/>
  <c r="F1352" i="12"/>
  <c r="N13" i="14"/>
  <c r="N103" i="14"/>
  <c r="Q103" i="14" s="1"/>
  <c r="S103" i="14" s="1"/>
  <c r="J13" i="17"/>
  <c r="L14" i="17" s="1"/>
  <c r="J15" i="17"/>
  <c r="L46" i="17"/>
  <c r="R12" i="18"/>
  <c r="T12" i="18" s="1"/>
  <c r="R53" i="18"/>
  <c r="T53" i="18" s="1"/>
  <c r="Q67" i="18"/>
  <c r="R67" i="18" s="1"/>
  <c r="T67" i="18" s="1"/>
  <c r="F584" i="12"/>
  <c r="F1014" i="12"/>
  <c r="S21" i="14"/>
  <c r="S61" i="15"/>
  <c r="AG47" i="17"/>
  <c r="R23" i="18"/>
  <c r="R37" i="18"/>
  <c r="T37" i="18" s="1"/>
  <c r="T42" i="18" s="1"/>
  <c r="T43" i="18" s="1"/>
  <c r="F61" i="12"/>
  <c r="F251" i="12"/>
  <c r="F254" i="12" s="1"/>
  <c r="J43" i="17"/>
  <c r="X22" i="18"/>
  <c r="Z22" i="18" s="1"/>
  <c r="R40" i="18"/>
  <c r="T40" i="18" s="1"/>
  <c r="T51" i="18"/>
  <c r="C61" i="18"/>
  <c r="Q66" i="18"/>
  <c r="R66" i="18" s="1"/>
  <c r="R91" i="18"/>
  <c r="T91" i="18" s="1"/>
  <c r="F1358" i="12"/>
  <c r="N13" i="15"/>
  <c r="Q13" i="15" s="1"/>
  <c r="S13" i="15" s="1"/>
  <c r="N133" i="15"/>
  <c r="Q133" i="15" s="1"/>
  <c r="S133" i="15" s="1"/>
  <c r="N170" i="15"/>
  <c r="Q170" i="15" s="1"/>
  <c r="S16" i="16"/>
  <c r="S26" i="16" s="1"/>
  <c r="J16" i="17"/>
  <c r="L16" i="17" s="1"/>
  <c r="L18" i="17"/>
  <c r="P64" i="18"/>
  <c r="R64" i="18" s="1"/>
  <c r="T64" i="18" s="1"/>
  <c r="T69" i="18" s="1"/>
  <c r="T70" i="18" s="1"/>
  <c r="R108" i="18"/>
  <c r="T108" i="18" s="1"/>
  <c r="F1117" i="12"/>
  <c r="S55" i="16"/>
  <c r="S65" i="16" s="1"/>
  <c r="J14" i="17"/>
  <c r="R8" i="18"/>
  <c r="T8" i="18" s="1"/>
  <c r="R11" i="18"/>
  <c r="F799" i="12"/>
  <c r="F896" i="12"/>
  <c r="F973" i="12"/>
  <c r="J122" i="14"/>
  <c r="J132" i="14" s="1"/>
  <c r="J136" i="14" s="1"/>
  <c r="C306" i="12" s="1"/>
  <c r="N11" i="15"/>
  <c r="Q11" i="15" s="1"/>
  <c r="Q25" i="15" s="1"/>
  <c r="J204" i="15"/>
  <c r="J209" i="15" s="1"/>
  <c r="J32" i="16"/>
  <c r="J41" i="16" s="1"/>
  <c r="C314" i="12" s="1"/>
  <c r="J12" i="17"/>
  <c r="J45" i="17"/>
  <c r="R39" i="18"/>
  <c r="T39" i="18" s="1"/>
  <c r="R50" i="18"/>
  <c r="R54" i="18"/>
  <c r="T54" i="18" s="1"/>
  <c r="E1164" i="12"/>
  <c r="E1178" i="12" s="1"/>
  <c r="E1192" i="12" s="1"/>
  <c r="S19" i="14"/>
  <c r="S109" i="14"/>
  <c r="N131" i="15"/>
  <c r="Q131" i="15" s="1"/>
  <c r="T94" i="18"/>
  <c r="F1316" i="12"/>
  <c r="J81" i="15"/>
  <c r="C337" i="12" s="1"/>
  <c r="AG17" i="17"/>
  <c r="F682" i="12"/>
  <c r="F17" i="12"/>
  <c r="F496" i="12"/>
  <c r="F864" i="12"/>
  <c r="E950" i="12"/>
  <c r="F950" i="12" s="1"/>
  <c r="F511" i="12"/>
  <c r="F663" i="12"/>
  <c r="F800" i="12"/>
  <c r="F849" i="12"/>
  <c r="F1042" i="12"/>
  <c r="F1124" i="12"/>
  <c r="F95" i="12"/>
  <c r="F753" i="12"/>
  <c r="F852" i="12"/>
  <c r="F938" i="12"/>
  <c r="F1085" i="12"/>
  <c r="F918" i="12"/>
  <c r="F1030" i="12"/>
  <c r="F1032" i="12"/>
  <c r="F1055" i="12"/>
  <c r="E1382" i="12"/>
  <c r="F559" i="12"/>
  <c r="F654" i="12"/>
  <c r="F534" i="12"/>
  <c r="F535" i="12" s="1"/>
  <c r="F546" i="12"/>
  <c r="F705" i="12"/>
  <c r="E821" i="12"/>
  <c r="F821" i="12" s="1"/>
  <c r="E1157" i="12"/>
  <c r="F1157" i="12" s="1"/>
  <c r="F1277" i="12"/>
  <c r="F460" i="12"/>
  <c r="F930" i="12"/>
  <c r="E62" i="12"/>
  <c r="F62" i="12" s="1"/>
  <c r="F63" i="12" s="1"/>
  <c r="F64" i="12" s="1"/>
  <c r="E17" i="11" s="1"/>
  <c r="F53" i="12"/>
  <c r="F54" i="12" s="1"/>
  <c r="F55" i="12" s="1"/>
  <c r="F434" i="12"/>
  <c r="F120" i="12"/>
  <c r="F198" i="12"/>
  <c r="F742" i="12"/>
  <c r="F745" i="12" s="1"/>
  <c r="F1280" i="12"/>
  <c r="F1281" i="12" s="1"/>
  <c r="F143" i="12"/>
  <c r="F396" i="12"/>
  <c r="F677" i="12"/>
  <c r="F70" i="12"/>
  <c r="F73" i="12" s="1"/>
  <c r="F82" i="12"/>
  <c r="F83" i="12" s="1"/>
  <c r="F909" i="12"/>
  <c r="F992" i="12"/>
  <c r="F1043" i="12"/>
  <c r="F1094" i="12"/>
  <c r="F1256" i="12"/>
  <c r="F1259" i="12" s="1"/>
  <c r="E108" i="11" s="1"/>
  <c r="F1349" i="12"/>
  <c r="F45" i="12"/>
  <c r="F46" i="12" s="1"/>
  <c r="E16" i="11" s="1"/>
  <c r="E105" i="12"/>
  <c r="F105" i="12" s="1"/>
  <c r="F234" i="12"/>
  <c r="F425" i="12"/>
  <c r="F621" i="12"/>
  <c r="E865" i="12"/>
  <c r="F865" i="12" s="1"/>
  <c r="F988" i="12"/>
  <c r="F993" i="12" s="1"/>
  <c r="E1061" i="12" s="1"/>
  <c r="F1061" i="12" s="1"/>
  <c r="F1064" i="12"/>
  <c r="F1066" i="12"/>
  <c r="E1162" i="12"/>
  <c r="F1162" i="12" s="1"/>
  <c r="F1364" i="12"/>
  <c r="F1394" i="12"/>
  <c r="F1397" i="12" s="1"/>
  <c r="E1421" i="12"/>
  <c r="F1421" i="12" s="1"/>
  <c r="E57" i="11"/>
  <c r="F189" i="12"/>
  <c r="F782" i="12"/>
  <c r="F520" i="12"/>
  <c r="F523" i="12" s="1"/>
  <c r="E40" i="11" s="1"/>
  <c r="F531" i="12"/>
  <c r="F543" i="12"/>
  <c r="F607" i="12"/>
  <c r="F635" i="12"/>
  <c r="F905" i="12"/>
  <c r="F1005" i="12"/>
  <c r="F1018" i="12"/>
  <c r="F1027" i="12"/>
  <c r="F1075" i="12"/>
  <c r="E1425" i="12"/>
  <c r="F1425" i="12" s="1"/>
  <c r="F155" i="12"/>
  <c r="F640" i="12"/>
  <c r="F1029" i="12"/>
  <c r="F1054" i="12"/>
  <c r="F1084" i="12"/>
  <c r="E1136" i="12"/>
  <c r="F1136" i="12" s="1"/>
  <c r="F1325" i="12"/>
  <c r="F1326" i="12" s="1"/>
  <c r="F1327" i="12" s="1"/>
  <c r="F1373" i="12"/>
  <c r="E1383" i="12"/>
  <c r="F1383" i="12" s="1"/>
  <c r="E62" i="11"/>
  <c r="F62" i="11" s="1"/>
  <c r="F168" i="12"/>
  <c r="E822" i="12"/>
  <c r="F822" i="12" s="1"/>
  <c r="E951" i="12"/>
  <c r="F951" i="12" s="1"/>
  <c r="F978" i="12"/>
  <c r="F979" i="12" s="1"/>
  <c r="F1065" i="12"/>
  <c r="F1067" i="12"/>
  <c r="E1171" i="12"/>
  <c r="F1360" i="12"/>
  <c r="E1386" i="12"/>
  <c r="F1386" i="12" s="1"/>
  <c r="F1387" i="12" s="1"/>
  <c r="F31" i="12"/>
  <c r="F32" i="12" s="1"/>
  <c r="E9" i="11" s="1"/>
  <c r="E101" i="12"/>
  <c r="F438" i="12"/>
  <c r="F649" i="12"/>
  <c r="F1017" i="12"/>
  <c r="F1076" i="12"/>
  <c r="E1338" i="12"/>
  <c r="F1338" i="12" s="1"/>
  <c r="F1377" i="12"/>
  <c r="F174" i="12"/>
  <c r="F215" i="12"/>
  <c r="F593" i="12"/>
  <c r="F778" i="12"/>
  <c r="F840" i="12"/>
  <c r="F869" i="12"/>
  <c r="F1045" i="12"/>
  <c r="F1046" i="12"/>
  <c r="F1013" i="12"/>
  <c r="F1031" i="12"/>
  <c r="F68" i="11"/>
  <c r="F69" i="11"/>
  <c r="F13" i="12"/>
  <c r="F547" i="12"/>
  <c r="E820" i="12"/>
  <c r="F820" i="12" s="1"/>
  <c r="F824" i="12" s="1"/>
  <c r="F798" i="12"/>
  <c r="E809" i="12"/>
  <c r="F809" i="12" s="1"/>
  <c r="F113" i="12"/>
  <c r="F204" i="12"/>
  <c r="F205" i="12" s="1"/>
  <c r="E578" i="12"/>
  <c r="F578" i="12" s="1"/>
  <c r="F565" i="12"/>
  <c r="F683" i="12"/>
  <c r="F24" i="12"/>
  <c r="F25" i="12" s="1"/>
  <c r="F38" i="12"/>
  <c r="F39" i="12" s="1"/>
  <c r="F107" i="12"/>
  <c r="F146" i="12"/>
  <c r="F487" i="12"/>
  <c r="E397" i="12"/>
  <c r="F397" i="12" s="1"/>
  <c r="F399" i="12" s="1"/>
  <c r="F240" i="12"/>
  <c r="F499" i="12"/>
  <c r="F500" i="12" s="1"/>
  <c r="E39" i="11" s="1"/>
  <c r="E1161" i="12"/>
  <c r="F1147" i="12"/>
  <c r="F134" i="12"/>
  <c r="F159" i="12"/>
  <c r="F160" i="12" s="1"/>
  <c r="F891" i="12"/>
  <c r="F897" i="12" s="1"/>
  <c r="F183" i="12"/>
  <c r="F463" i="12"/>
  <c r="E100" i="12"/>
  <c r="F111" i="12"/>
  <c r="F129" i="12"/>
  <c r="F223" i="12"/>
  <c r="F421" i="12"/>
  <c r="F448" i="12"/>
  <c r="F452" i="12" s="1"/>
  <c r="F475" i="12"/>
  <c r="F572" i="12"/>
  <c r="F641" i="12"/>
  <c r="E46" i="11" s="1"/>
  <c r="F879" i="12"/>
  <c r="F883" i="12" s="1"/>
  <c r="E132" i="11" s="1"/>
  <c r="F132" i="11" s="1"/>
  <c r="F1122" i="12"/>
  <c r="F1125" i="12" s="1"/>
  <c r="E1135" i="12"/>
  <c r="F1135" i="12" s="1"/>
  <c r="E1072" i="12"/>
  <c r="F1072" i="12" s="1"/>
  <c r="E90" i="12"/>
  <c r="F90" i="12" s="1"/>
  <c r="F102" i="12"/>
  <c r="E948" i="12"/>
  <c r="F948" i="12" s="1"/>
  <c r="F937" i="12"/>
  <c r="F471" i="12"/>
  <c r="F508" i="12"/>
  <c r="F512" i="12" s="1"/>
  <c r="E41" i="11" s="1"/>
  <c r="F555" i="12"/>
  <c r="F560" i="12" s="1"/>
  <c r="E579" i="12"/>
  <c r="F579" i="12" s="1"/>
  <c r="F566" i="12"/>
  <c r="F733" i="12"/>
  <c r="F734" i="12" s="1"/>
  <c r="F967" i="12"/>
  <c r="E580" i="12"/>
  <c r="F580" i="12" s="1"/>
  <c r="F567" i="12"/>
  <c r="F691" i="12"/>
  <c r="F724" i="12"/>
  <c r="F851" i="12"/>
  <c r="F855" i="12" s="1"/>
  <c r="F856" i="12" s="1"/>
  <c r="E131" i="11" s="1"/>
  <c r="F131" i="11" s="1"/>
  <c r="E866" i="12"/>
  <c r="F866" i="12" s="1"/>
  <c r="F870" i="12" s="1"/>
  <c r="F871" i="12" s="1"/>
  <c r="F963" i="12"/>
  <c r="F974" i="12"/>
  <c r="F1149" i="12"/>
  <c r="E1163" i="12"/>
  <c r="Q116" i="14"/>
  <c r="S107" i="14"/>
  <c r="S116" i="14" s="1"/>
  <c r="F1178" i="12"/>
  <c r="S58" i="14"/>
  <c r="S101" i="14"/>
  <c r="S115" i="14" s="1"/>
  <c r="Q115" i="14"/>
  <c r="S93" i="15"/>
  <c r="Q185" i="15"/>
  <c r="S170" i="15"/>
  <c r="S185" i="15" s="1"/>
  <c r="S11" i="16"/>
  <c r="S25" i="16" s="1"/>
  <c r="S28" i="16" s="1"/>
  <c r="J40" i="16" s="1"/>
  <c r="C313" i="12" s="1"/>
  <c r="Q25" i="16"/>
  <c r="F1353" i="12"/>
  <c r="E124" i="11" s="1"/>
  <c r="F124" i="11" s="1"/>
  <c r="I80" i="18"/>
  <c r="I78" i="18"/>
  <c r="I81" i="18" s="1"/>
  <c r="F719" i="12"/>
  <c r="F791" i="12"/>
  <c r="F794" i="12" s="1"/>
  <c r="E133" i="11" s="1"/>
  <c r="F133" i="11" s="1"/>
  <c r="F976" i="12"/>
  <c r="F598" i="12"/>
  <c r="F765" i="12"/>
  <c r="F801" i="12"/>
  <c r="F837" i="12"/>
  <c r="E1158" i="12"/>
  <c r="F1144" i="12"/>
  <c r="E1419" i="12"/>
  <c r="F1419" i="12" s="1"/>
  <c r="F1423" i="12" s="1"/>
  <c r="F1357" i="12"/>
  <c r="Q70" i="14"/>
  <c r="S56" i="14"/>
  <c r="Q105" i="15"/>
  <c r="S91" i="15"/>
  <c r="S105" i="15" s="1"/>
  <c r="S173" i="15"/>
  <c r="I11" i="18"/>
  <c r="I9" i="18"/>
  <c r="I12" i="18" s="1"/>
  <c r="F242" i="12"/>
  <c r="F243" i="12" s="1"/>
  <c r="E29" i="11" s="1"/>
  <c r="F484" i="12"/>
  <c r="E812" i="12"/>
  <c r="F812" i="12" s="1"/>
  <c r="F933" i="12"/>
  <c r="S131" i="15"/>
  <c r="L13" i="17"/>
  <c r="AG33" i="17"/>
  <c r="F1093" i="12"/>
  <c r="F1138" i="12"/>
  <c r="F1301" i="12"/>
  <c r="E1401" i="12"/>
  <c r="F1382" i="12"/>
  <c r="S97" i="15"/>
  <c r="S106" i="15" s="1"/>
  <c r="Q106" i="15"/>
  <c r="T9" i="18"/>
  <c r="R25" i="18"/>
  <c r="T25" i="18" s="1"/>
  <c r="T50" i="18"/>
  <c r="T56" i="18" s="1"/>
  <c r="T57" i="18" s="1"/>
  <c r="F1001" i="12"/>
  <c r="F1145" i="12"/>
  <c r="F1146" i="12" s="1"/>
  <c r="E1159" i="12"/>
  <c r="F1313" i="12"/>
  <c r="F1317" i="12" s="1"/>
  <c r="E115" i="11" s="1"/>
  <c r="E1424" i="12"/>
  <c r="F1424" i="12" s="1"/>
  <c r="F1362" i="12"/>
  <c r="Q13" i="14"/>
  <c r="S13" i="14" s="1"/>
  <c r="L27" i="17"/>
  <c r="F921" i="12"/>
  <c r="F922" i="12" s="1"/>
  <c r="E1176" i="12"/>
  <c r="E826" i="12"/>
  <c r="F826" i="12" s="1"/>
  <c r="F828" i="12" s="1"/>
  <c r="E767" i="12"/>
  <c r="F767" i="12" s="1"/>
  <c r="F769" i="12" s="1"/>
  <c r="E754" i="12"/>
  <c r="F754" i="12" s="1"/>
  <c r="F756" i="12" s="1"/>
  <c r="F757" i="12" s="1"/>
  <c r="E708" i="12"/>
  <c r="F708" i="12" s="1"/>
  <c r="F710" i="12" s="1"/>
  <c r="F711" i="12" s="1"/>
  <c r="E47" i="11" s="1"/>
  <c r="E666" i="12"/>
  <c r="F666" i="12" s="1"/>
  <c r="F668" i="12" s="1"/>
  <c r="F669" i="12" s="1"/>
  <c r="E624" i="12"/>
  <c r="F624" i="12" s="1"/>
  <c r="F626" i="12" s="1"/>
  <c r="F627" i="12" s="1"/>
  <c r="E45" i="11" s="1"/>
  <c r="E694" i="12"/>
  <c r="F694" i="12" s="1"/>
  <c r="F696" i="12" s="1"/>
  <c r="F697" i="12" s="1"/>
  <c r="E610" i="12"/>
  <c r="F610" i="12" s="1"/>
  <c r="F612" i="12" s="1"/>
  <c r="F613" i="12" s="1"/>
  <c r="E44" i="11" s="1"/>
  <c r="S51" i="15"/>
  <c r="S65" i="15" s="1"/>
  <c r="Q65" i="15"/>
  <c r="Q50" i="16"/>
  <c r="AG18" i="17"/>
  <c r="T97" i="18"/>
  <c r="T98" i="18" s="1"/>
  <c r="E1339" i="12"/>
  <c r="F1339" i="12" s="1"/>
  <c r="E1427" i="12"/>
  <c r="F1427" i="12" s="1"/>
  <c r="S11" i="14"/>
  <c r="S57" i="15"/>
  <c r="S66" i="15" s="1"/>
  <c r="Q66" i="15"/>
  <c r="AG16" i="17"/>
  <c r="F1365" i="12"/>
  <c r="S17" i="14"/>
  <c r="S71" i="14"/>
  <c r="S19" i="15"/>
  <c r="S26" i="15" s="1"/>
  <c r="J112" i="15"/>
  <c r="J121" i="15" s="1"/>
  <c r="C345" i="12" s="1"/>
  <c r="F1266" i="12"/>
  <c r="F1269" i="12" s="1"/>
  <c r="E109" i="11" s="1"/>
  <c r="F109" i="11" s="1"/>
  <c r="S141" i="15"/>
  <c r="T23" i="18"/>
  <c r="R80" i="18"/>
  <c r="T80" i="18" s="1"/>
  <c r="L45" i="17"/>
  <c r="AG45" i="17" s="1"/>
  <c r="AK50" i="17"/>
  <c r="AK49" i="17"/>
  <c r="I108" i="18"/>
  <c r="I106" i="18"/>
  <c r="I109" i="18" s="1"/>
  <c r="E1132" i="12"/>
  <c r="F1132" i="12" s="1"/>
  <c r="F1133" i="12" s="1"/>
  <c r="F1119" i="12"/>
  <c r="F1120" i="12" s="1"/>
  <c r="F1289" i="12"/>
  <c r="F1293" i="12" s="1"/>
  <c r="E114" i="11" s="1"/>
  <c r="F1304" i="12"/>
  <c r="F1335" i="12"/>
  <c r="O174" i="15"/>
  <c r="Q174" i="15" s="1"/>
  <c r="AG32" i="17"/>
  <c r="T11" i="18"/>
  <c r="E1402" i="12"/>
  <c r="Q146" i="15"/>
  <c r="S137" i="15"/>
  <c r="S146" i="15" s="1"/>
  <c r="AG46" i="17"/>
  <c r="R22" i="18"/>
  <c r="T22" i="18" s="1"/>
  <c r="R78" i="18"/>
  <c r="T78" i="18" s="1"/>
  <c r="AG13" i="17"/>
  <c r="J31" i="17"/>
  <c r="J42" i="17"/>
  <c r="I37" i="18"/>
  <c r="I40" i="18" s="1"/>
  <c r="J28" i="17"/>
  <c r="J41" i="17"/>
  <c r="J44" i="17"/>
  <c r="I64" i="18"/>
  <c r="I67" i="18" s="1"/>
  <c r="I92" i="18"/>
  <c r="I95" i="18" s="1"/>
  <c r="J27" i="17"/>
  <c r="J30" i="17"/>
  <c r="E206" i="3"/>
  <c r="E194" i="3"/>
  <c r="I204" i="3"/>
  <c r="G204" i="3" s="1"/>
  <c r="E202" i="3" s="1"/>
  <c r="E121" i="3"/>
  <c r="C121" i="3" s="1"/>
  <c r="C75" i="11" s="1"/>
  <c r="E177" i="3"/>
  <c r="C176" i="3" s="1"/>
  <c r="C129" i="11" s="1"/>
  <c r="L12" i="17" l="1"/>
  <c r="AG12" i="17" s="1"/>
  <c r="E1111" i="12"/>
  <c r="F1111" i="12" s="1"/>
  <c r="L15" i="17"/>
  <c r="AG15" i="17" s="1"/>
  <c r="S26" i="14"/>
  <c r="F1340" i="12"/>
  <c r="F1006" i="12"/>
  <c r="E1091" i="12" s="1"/>
  <c r="F1091" i="12" s="1"/>
  <c r="F1095" i="12" s="1"/>
  <c r="F1096" i="12" s="1"/>
  <c r="F941" i="12"/>
  <c r="F944" i="12" s="1"/>
  <c r="E55" i="11" s="1"/>
  <c r="E90" i="11" s="1"/>
  <c r="F90" i="11" s="1"/>
  <c r="E1051" i="12"/>
  <c r="F1051" i="12" s="1"/>
  <c r="F1057" i="12" s="1"/>
  <c r="F1058" i="12" s="1"/>
  <c r="AG14" i="17"/>
  <c r="C202" i="3"/>
  <c r="C141" i="11" s="1"/>
  <c r="T83" i="18"/>
  <c r="T84" i="18" s="1"/>
  <c r="T14" i="18"/>
  <c r="T15" i="18" s="1"/>
  <c r="S11" i="15"/>
  <c r="S25" i="15" s="1"/>
  <c r="E1099" i="12"/>
  <c r="F1099" i="12" s="1"/>
  <c r="F18" i="12"/>
  <c r="E10" i="11" s="1"/>
  <c r="F10" i="11" s="1"/>
  <c r="F1361" i="12"/>
  <c r="E1009" i="12"/>
  <c r="F1009" i="12" s="1"/>
  <c r="T28" i="18"/>
  <c r="T29" i="18" s="1"/>
  <c r="E1081" i="12"/>
  <c r="F1081" i="12" s="1"/>
  <c r="F190" i="12"/>
  <c r="F655" i="12"/>
  <c r="Q25" i="14"/>
  <c r="F829" i="12"/>
  <c r="E136" i="11" s="1"/>
  <c r="F136" i="11" s="1"/>
  <c r="Q145" i="15"/>
  <c r="E1105" i="12"/>
  <c r="F1105" i="12" s="1"/>
  <c r="F439" i="12"/>
  <c r="F1164" i="12"/>
  <c r="S25" i="14"/>
  <c r="S145" i="15"/>
  <c r="S118" i="14"/>
  <c r="J135" i="14" s="1"/>
  <c r="C305" i="12" s="1"/>
  <c r="F305" i="12" s="1"/>
  <c r="E1037" i="12"/>
  <c r="F1037" i="12" s="1"/>
  <c r="E1090" i="12"/>
  <c r="F1090" i="12" s="1"/>
  <c r="F147" i="12"/>
  <c r="F1366" i="12"/>
  <c r="F980" i="12"/>
  <c r="F770" i="12"/>
  <c r="F1428" i="12"/>
  <c r="F1429" i="12" s="1"/>
  <c r="F1378" i="12"/>
  <c r="E123" i="11" s="1"/>
  <c r="F123" i="11" s="1"/>
  <c r="F476" i="12"/>
  <c r="E84" i="11"/>
  <c r="F84" i="11" s="1"/>
  <c r="E81" i="11"/>
  <c r="F81" i="11" s="1"/>
  <c r="E142" i="11"/>
  <c r="E141" i="11"/>
  <c r="F599" i="12"/>
  <c r="F400" i="12"/>
  <c r="E407" i="12" s="1"/>
  <c r="F407" i="12" s="1"/>
  <c r="E130" i="11"/>
  <c r="E129" i="11"/>
  <c r="F129" i="11" s="1"/>
  <c r="F581" i="12"/>
  <c r="F585" i="12" s="1"/>
  <c r="E143" i="11" s="1"/>
  <c r="F952" i="12"/>
  <c r="F955" i="12" s="1"/>
  <c r="F813" i="12"/>
  <c r="F816" i="12" s="1"/>
  <c r="E135" i="11" s="1"/>
  <c r="F135" i="11" s="1"/>
  <c r="F1171" i="12"/>
  <c r="E1185" i="12"/>
  <c r="F783" i="12"/>
  <c r="E19" i="11"/>
  <c r="E18" i="11"/>
  <c r="F426" i="12"/>
  <c r="E38" i="11" s="1"/>
  <c r="F1152" i="12"/>
  <c r="E15" i="11"/>
  <c r="E14" i="11"/>
  <c r="E13" i="11"/>
  <c r="F910" i="12"/>
  <c r="F1305" i="12"/>
  <c r="F1384" i="12"/>
  <c r="F1388" i="12" s="1"/>
  <c r="F841" i="12"/>
  <c r="E137" i="11" s="1"/>
  <c r="F137" i="11" s="1"/>
  <c r="F101" i="12"/>
  <c r="E88" i="12"/>
  <c r="F88" i="12" s="1"/>
  <c r="F224" i="12"/>
  <c r="E28" i="11" s="1"/>
  <c r="F175" i="12"/>
  <c r="E1023" i="12"/>
  <c r="F1023" i="12" s="1"/>
  <c r="E93" i="11"/>
  <c r="F93" i="11" s="1"/>
  <c r="E53" i="11"/>
  <c r="E66" i="11"/>
  <c r="F66" i="11" s="1"/>
  <c r="E87" i="11"/>
  <c r="F87" i="11" s="1"/>
  <c r="E78" i="11"/>
  <c r="F78" i="11" s="1"/>
  <c r="E60" i="11"/>
  <c r="E72" i="11"/>
  <c r="F72" i="11" s="1"/>
  <c r="E337" i="12"/>
  <c r="F337" i="12" s="1"/>
  <c r="E329" i="12"/>
  <c r="F329" i="12" s="1"/>
  <c r="E345" i="12"/>
  <c r="E360" i="12" s="1"/>
  <c r="F360" i="12" s="1"/>
  <c r="E352" i="12"/>
  <c r="F352" i="12" s="1"/>
  <c r="S174" i="15"/>
  <c r="Q186" i="15"/>
  <c r="E383" i="12"/>
  <c r="F383" i="12" s="1"/>
  <c r="E375" i="12"/>
  <c r="F375" i="12" s="1"/>
  <c r="E289" i="12"/>
  <c r="E274" i="12"/>
  <c r="F274" i="12" s="1"/>
  <c r="E266" i="12"/>
  <c r="F266" i="12" s="1"/>
  <c r="E351" i="12"/>
  <c r="F351" i="12" s="1"/>
  <c r="E336" i="12"/>
  <c r="E328" i="12"/>
  <c r="E320" i="12"/>
  <c r="E313" i="12"/>
  <c r="F313" i="12" s="1"/>
  <c r="E344" i="12"/>
  <c r="E359" i="12" s="1"/>
  <c r="F359" i="12" s="1"/>
  <c r="E305" i="12"/>
  <c r="E258" i="12"/>
  <c r="F258" i="12" s="1"/>
  <c r="E367" i="12"/>
  <c r="F367" i="12" s="1"/>
  <c r="E282" i="12"/>
  <c r="F282" i="12" s="1"/>
  <c r="E297" i="12"/>
  <c r="S70" i="14"/>
  <c r="S73" i="14" s="1"/>
  <c r="J90" i="14" s="1"/>
  <c r="C297" i="12" s="1"/>
  <c r="E384" i="12"/>
  <c r="F384" i="12" s="1"/>
  <c r="E376" i="12"/>
  <c r="F376" i="12" s="1"/>
  <c r="E368" i="12"/>
  <c r="F368" i="12" s="1"/>
  <c r="S50" i="16"/>
  <c r="S64" i="16" s="1"/>
  <c r="S67" i="16" s="1"/>
  <c r="J79" i="16" s="1"/>
  <c r="C320" i="12" s="1"/>
  <c r="Q64" i="16"/>
  <c r="L44" i="17"/>
  <c r="AG44" i="17" s="1"/>
  <c r="E1411" i="12"/>
  <c r="F1411" i="12" s="1"/>
  <c r="F1402" i="12"/>
  <c r="L42" i="17"/>
  <c r="AG41" i="17"/>
  <c r="L43" i="17"/>
  <c r="AG43" i="17" s="1"/>
  <c r="L40" i="17"/>
  <c r="AG40" i="17" s="1"/>
  <c r="L30" i="17"/>
  <c r="AG30" i="17" s="1"/>
  <c r="F1159" i="12"/>
  <c r="E1173" i="12"/>
  <c r="L28" i="17"/>
  <c r="AG28" i="17" s="1"/>
  <c r="L29" i="17"/>
  <c r="AG29" i="17" s="1"/>
  <c r="L26" i="17"/>
  <c r="AG26" i="17" s="1"/>
  <c r="AG27" i="17"/>
  <c r="S28" i="14"/>
  <c r="J45" i="14" s="1"/>
  <c r="C289" i="12" s="1"/>
  <c r="F289" i="12" s="1"/>
  <c r="E1112" i="12"/>
  <c r="F1112" i="12" s="1"/>
  <c r="F1113" i="12" s="1"/>
  <c r="F1114" i="12" s="1"/>
  <c r="E1100" i="12"/>
  <c r="F1100" i="12" s="1"/>
  <c r="E1083" i="12"/>
  <c r="F1083" i="12" s="1"/>
  <c r="E1074" i="12"/>
  <c r="F1074" i="12" s="1"/>
  <c r="E1040" i="12"/>
  <c r="F1040" i="12" s="1"/>
  <c r="E1092" i="12"/>
  <c r="F1092" i="12" s="1"/>
  <c r="E1012" i="12"/>
  <c r="F1012" i="12" s="1"/>
  <c r="E1026" i="12"/>
  <c r="F1026" i="12" s="1"/>
  <c r="E1063" i="12"/>
  <c r="F1063" i="12" s="1"/>
  <c r="E1106" i="12"/>
  <c r="F1106" i="12" s="1"/>
  <c r="F1107" i="12" s="1"/>
  <c r="F1108" i="12" s="1"/>
  <c r="L31" i="17"/>
  <c r="AG31" i="17" s="1"/>
  <c r="E1190" i="12"/>
  <c r="F1176" i="12"/>
  <c r="E1410" i="12"/>
  <c r="F1410" i="12" s="1"/>
  <c r="F1401" i="12"/>
  <c r="F1192" i="12"/>
  <c r="E1233" i="12"/>
  <c r="E1206" i="12"/>
  <c r="F1206" i="12" s="1"/>
  <c r="E1219" i="12"/>
  <c r="F1219" i="12" s="1"/>
  <c r="F725" i="12"/>
  <c r="E306" i="12"/>
  <c r="F306" i="12" s="1"/>
  <c r="E267" i="12"/>
  <c r="F267" i="12" s="1"/>
  <c r="E298" i="12"/>
  <c r="F298" i="12" s="1"/>
  <c r="E290" i="12"/>
  <c r="F290" i="12" s="1"/>
  <c r="E275" i="12"/>
  <c r="F275" i="12" s="1"/>
  <c r="E259" i="12"/>
  <c r="F259" i="12" s="1"/>
  <c r="F488" i="12"/>
  <c r="F802" i="12"/>
  <c r="F805" i="12" s="1"/>
  <c r="E134" i="11" s="1"/>
  <c r="F134" i="11" s="1"/>
  <c r="F1126" i="12"/>
  <c r="E99" i="11" s="1"/>
  <c r="F1153" i="12"/>
  <c r="E98" i="11" s="1"/>
  <c r="AG42" i="17"/>
  <c r="S68" i="15"/>
  <c r="J80" i="15" s="1"/>
  <c r="C336" i="12" s="1"/>
  <c r="F336" i="12" s="1"/>
  <c r="E1177" i="12"/>
  <c r="F1163" i="12"/>
  <c r="E1175" i="12"/>
  <c r="F1161" i="12"/>
  <c r="F1341" i="12"/>
  <c r="S148" i="15"/>
  <c r="J160" i="15" s="1"/>
  <c r="S186" i="15"/>
  <c r="S189" i="15" s="1"/>
  <c r="J208" i="15" s="1"/>
  <c r="F968" i="12"/>
  <c r="S28" i="15"/>
  <c r="J40" i="15" s="1"/>
  <c r="C328" i="12" s="1"/>
  <c r="F115" i="12"/>
  <c r="F121" i="12" s="1"/>
  <c r="E23" i="11" s="1"/>
  <c r="F135" i="12"/>
  <c r="F568" i="12"/>
  <c r="F573" i="12" s="1"/>
  <c r="E140" i="11" s="1"/>
  <c r="F1367" i="12"/>
  <c r="S108" i="15"/>
  <c r="J120" i="15" s="1"/>
  <c r="C344" i="12" s="1"/>
  <c r="E1172" i="12"/>
  <c r="F1158" i="12"/>
  <c r="E1062" i="12"/>
  <c r="F1062" i="12" s="1"/>
  <c r="F100" i="12"/>
  <c r="F104" i="12" s="1"/>
  <c r="F108" i="12" s="1"/>
  <c r="E24" i="11" s="1"/>
  <c r="E87" i="12"/>
  <c r="F87" i="12" s="1"/>
  <c r="I162" i="3"/>
  <c r="E162" i="3" s="1"/>
  <c r="C162" i="3" s="1"/>
  <c r="C115" i="11" s="1"/>
  <c r="F115" i="11" s="1"/>
  <c r="E161" i="3"/>
  <c r="C161" i="3" s="1"/>
  <c r="C114" i="11" s="1"/>
  <c r="F114" i="11" s="1"/>
  <c r="E90" i="3"/>
  <c r="C146" i="3"/>
  <c r="C99" i="11" s="1"/>
  <c r="F99" i="11" s="1"/>
  <c r="C145" i="3"/>
  <c r="C98" i="11" s="1"/>
  <c r="C155" i="3"/>
  <c r="C108" i="11" s="1"/>
  <c r="F108" i="11" s="1"/>
  <c r="E158" i="3"/>
  <c r="C158" i="3" s="1"/>
  <c r="C100" i="3"/>
  <c r="C54" i="11" s="1"/>
  <c r="F54" i="11" s="1"/>
  <c r="C101" i="3"/>
  <c r="C55" i="11" s="1"/>
  <c r="F55" i="11" s="1"/>
  <c r="C102" i="3"/>
  <c r="C56" i="11" s="1"/>
  <c r="F56" i="11" s="1"/>
  <c r="C103" i="3"/>
  <c r="C57" i="11" s="1"/>
  <c r="F57" i="11" s="1"/>
  <c r="C99" i="3"/>
  <c r="C53" i="11" s="1"/>
  <c r="F53" i="11" s="1"/>
  <c r="E93" i="3"/>
  <c r="E92" i="3"/>
  <c r="E91" i="3"/>
  <c r="K81" i="3"/>
  <c r="G81" i="3" s="1"/>
  <c r="K82" i="3"/>
  <c r="G82" i="3" s="1"/>
  <c r="K83" i="3"/>
  <c r="G83" i="3" s="1"/>
  <c r="K84" i="3"/>
  <c r="G84" i="3" s="1"/>
  <c r="K85" i="3"/>
  <c r="G85" i="3" s="1"/>
  <c r="K86" i="3"/>
  <c r="G86" i="3" s="1"/>
  <c r="K80" i="3"/>
  <c r="F78" i="3"/>
  <c r="M77" i="3"/>
  <c r="K77" i="3"/>
  <c r="F74" i="3"/>
  <c r="M75" i="3"/>
  <c r="K75" i="3"/>
  <c r="I75" i="3"/>
  <c r="G75" i="3"/>
  <c r="G62" i="3"/>
  <c r="G63" i="3"/>
  <c r="G64" i="3"/>
  <c r="G65" i="3"/>
  <c r="G66" i="3"/>
  <c r="G67" i="3"/>
  <c r="G61" i="3"/>
  <c r="I57" i="3"/>
  <c r="E52" i="3"/>
  <c r="C52" i="3" s="1"/>
  <c r="C34" i="11" s="1"/>
  <c r="G51" i="3"/>
  <c r="E49" i="3"/>
  <c r="E48" i="3"/>
  <c r="G47" i="3"/>
  <c r="M42" i="3"/>
  <c r="E42" i="3" s="1"/>
  <c r="M41" i="3"/>
  <c r="E41" i="3" s="1"/>
  <c r="G21" i="3"/>
  <c r="I22" i="3"/>
  <c r="I27" i="3" s="1"/>
  <c r="I31" i="3" s="1"/>
  <c r="K22" i="3"/>
  <c r="E19" i="3"/>
  <c r="C19" i="3" s="1"/>
  <c r="E18" i="3"/>
  <c r="C18" i="3" s="1"/>
  <c r="E15" i="3"/>
  <c r="F141" i="11" l="1"/>
  <c r="E1039" i="12"/>
  <c r="F1039" i="12" s="1"/>
  <c r="F1047" i="12" s="1"/>
  <c r="F1048" i="12" s="1"/>
  <c r="F98" i="11"/>
  <c r="E1073" i="12"/>
  <c r="F1073" i="12" s="1"/>
  <c r="E1025" i="12"/>
  <c r="F1025" i="12" s="1"/>
  <c r="E1082" i="12"/>
  <c r="F1082" i="12" s="1"/>
  <c r="E73" i="11"/>
  <c r="F73" i="11" s="1"/>
  <c r="E1024" i="12"/>
  <c r="F1024" i="12" s="1"/>
  <c r="F1033" i="12" s="1"/>
  <c r="F1034" i="12" s="1"/>
  <c r="E79" i="11"/>
  <c r="F79" i="11" s="1"/>
  <c r="E94" i="11"/>
  <c r="F94" i="11" s="1"/>
  <c r="E1011" i="12"/>
  <c r="F1011" i="12" s="1"/>
  <c r="E88" i="11"/>
  <c r="F88" i="11" s="1"/>
  <c r="E75" i="11"/>
  <c r="F75" i="11" s="1"/>
  <c r="F1101" i="12"/>
  <c r="F1102" i="12" s="1"/>
  <c r="AG20" i="17"/>
  <c r="AK20" i="17" s="1"/>
  <c r="F1412" i="12"/>
  <c r="F1415" i="12" s="1"/>
  <c r="E126" i="11" s="1"/>
  <c r="F126" i="11" s="1"/>
  <c r="F91" i="12"/>
  <c r="F96" i="12" s="1"/>
  <c r="E25" i="11" s="1"/>
  <c r="F1019" i="12"/>
  <c r="F1020" i="12" s="1"/>
  <c r="F297" i="12"/>
  <c r="E321" i="12"/>
  <c r="F321" i="12" s="1"/>
  <c r="E314" i="12"/>
  <c r="F314" i="12" s="1"/>
  <c r="E1199" i="12"/>
  <c r="F1199" i="12" s="1"/>
  <c r="E1226" i="12"/>
  <c r="E1212" i="12"/>
  <c r="F1212" i="12" s="1"/>
  <c r="F1185" i="12"/>
  <c r="F1068" i="12"/>
  <c r="F1069" i="12" s="1"/>
  <c r="F344" i="12"/>
  <c r="F1403" i="12"/>
  <c r="F1406" i="12" s="1"/>
  <c r="F1086" i="12"/>
  <c r="F1087" i="12" s="1"/>
  <c r="F1166" i="12"/>
  <c r="E49" i="11"/>
  <c r="E48" i="11"/>
  <c r="F1077" i="12"/>
  <c r="F1078" i="12" s="1"/>
  <c r="C179" i="3"/>
  <c r="C111" i="11"/>
  <c r="F111" i="11" s="1"/>
  <c r="C39" i="3"/>
  <c r="C26" i="11" s="1"/>
  <c r="C14" i="11"/>
  <c r="F14" i="11" s="1"/>
  <c r="C40" i="3"/>
  <c r="C27" i="11" s="1"/>
  <c r="C15" i="11"/>
  <c r="F15" i="11" s="1"/>
  <c r="AG48" i="17"/>
  <c r="AK48" i="17" s="1"/>
  <c r="F300" i="12"/>
  <c r="F301" i="12" s="1"/>
  <c r="E26" i="11" s="1"/>
  <c r="E1247" i="12"/>
  <c r="F1247" i="12" s="1"/>
  <c r="F1233" i="12"/>
  <c r="F320" i="12"/>
  <c r="E330" i="12"/>
  <c r="F330" i="12" s="1"/>
  <c r="E299" i="12"/>
  <c r="F299" i="12" s="1"/>
  <c r="E260" i="12"/>
  <c r="F260" i="12" s="1"/>
  <c r="F261" i="12" s="1"/>
  <c r="F262" i="12" s="1"/>
  <c r="E353" i="12"/>
  <c r="F353" i="12" s="1"/>
  <c r="F354" i="12" s="1"/>
  <c r="F355" i="12" s="1"/>
  <c r="E322" i="12"/>
  <c r="F322" i="12" s="1"/>
  <c r="E315" i="12"/>
  <c r="F315" i="12" s="1"/>
  <c r="E406" i="12"/>
  <c r="F406" i="12" s="1"/>
  <c r="F412" i="12" s="1"/>
  <c r="F413" i="12" s="1"/>
  <c r="E276" i="12"/>
  <c r="F276" i="12" s="1"/>
  <c r="F277" i="12" s="1"/>
  <c r="F278" i="12" s="1"/>
  <c r="E283" i="12"/>
  <c r="F283" i="12" s="1"/>
  <c r="F284" i="12" s="1"/>
  <c r="F285" i="12" s="1"/>
  <c r="E268" i="12"/>
  <c r="F268" i="12" s="1"/>
  <c r="F269" i="12" s="1"/>
  <c r="F270" i="12" s="1"/>
  <c r="E291" i="12"/>
  <c r="F291" i="12" s="1"/>
  <c r="F292" i="12" s="1"/>
  <c r="F293" i="12" s="1"/>
  <c r="E385" i="12"/>
  <c r="F385" i="12" s="1"/>
  <c r="F386" i="12" s="1"/>
  <c r="F387" i="12" s="1"/>
  <c r="E338" i="12"/>
  <c r="F338" i="12" s="1"/>
  <c r="F339" i="12" s="1"/>
  <c r="F340" i="12" s="1"/>
  <c r="E307" i="12"/>
  <c r="F307" i="12" s="1"/>
  <c r="F308" i="12" s="1"/>
  <c r="F309" i="12" s="1"/>
  <c r="E27" i="11" s="1"/>
  <c r="E369" i="12"/>
  <c r="F369" i="12" s="1"/>
  <c r="F370" i="12" s="1"/>
  <c r="F371" i="12" s="1"/>
  <c r="E346" i="12"/>
  <c r="E377" i="12"/>
  <c r="F377" i="12" s="1"/>
  <c r="F378" i="12" s="1"/>
  <c r="F379" i="12" s="1"/>
  <c r="F345" i="12"/>
  <c r="F1160" i="12"/>
  <c r="E1189" i="12"/>
  <c r="F1175" i="12"/>
  <c r="E1186" i="12"/>
  <c r="F1172" i="12"/>
  <c r="F328" i="12"/>
  <c r="E1231" i="12"/>
  <c r="E1204" i="12"/>
  <c r="F1204" i="12" s="1"/>
  <c r="E1217" i="12"/>
  <c r="F1217" i="12" s="1"/>
  <c r="F1190" i="12"/>
  <c r="AG34" i="17"/>
  <c r="AK34" i="17" s="1"/>
  <c r="F1177" i="12"/>
  <c r="E1191" i="12"/>
  <c r="E1187" i="12"/>
  <c r="F1173" i="12"/>
  <c r="E47" i="3"/>
  <c r="G217" i="3"/>
  <c r="E51" i="3"/>
  <c r="C51" i="3" s="1"/>
  <c r="I217" i="3"/>
  <c r="F77" i="3"/>
  <c r="F75" i="3"/>
  <c r="E61" i="3"/>
  <c r="K56" i="3"/>
  <c r="G56" i="3" s="1"/>
  <c r="K57" i="3"/>
  <c r="G57" i="3" s="1"/>
  <c r="C48" i="3"/>
  <c r="C33" i="11" s="1"/>
  <c r="C41" i="3"/>
  <c r="C28" i="11" s="1"/>
  <c r="F28" i="11" s="1"/>
  <c r="G22" i="3"/>
  <c r="E21" i="3" s="1"/>
  <c r="E125" i="11" l="1"/>
  <c r="F125" i="11" s="1"/>
  <c r="F127" i="11" s="1"/>
  <c r="E16" i="19" s="1"/>
  <c r="F316" i="12"/>
  <c r="F317" i="12" s="1"/>
  <c r="F1167" i="12"/>
  <c r="F323" i="12"/>
  <c r="F324" i="12" s="1"/>
  <c r="F27" i="11"/>
  <c r="F26" i="11"/>
  <c r="F1226" i="12"/>
  <c r="E1240" i="12"/>
  <c r="F1240" i="12" s="1"/>
  <c r="F331" i="12"/>
  <c r="F332" i="12" s="1"/>
  <c r="F1174" i="12"/>
  <c r="E32" i="11"/>
  <c r="E33" i="11"/>
  <c r="F33" i="11" s="1"/>
  <c r="E34" i="11"/>
  <c r="F34" i="11" s="1"/>
  <c r="C215" i="3"/>
  <c r="C142" i="11" s="1"/>
  <c r="F142" i="11" s="1"/>
  <c r="C130" i="11"/>
  <c r="F130" i="11" s="1"/>
  <c r="F138" i="11" s="1"/>
  <c r="E17" i="19" s="1"/>
  <c r="E1230" i="12"/>
  <c r="E1216" i="12"/>
  <c r="F1216" i="12" s="1"/>
  <c r="F1189" i="12"/>
  <c r="E1203" i="12"/>
  <c r="F1203" i="12" s="1"/>
  <c r="E1218" i="12"/>
  <c r="F1218" i="12" s="1"/>
  <c r="E1205" i="12"/>
  <c r="F1205" i="12" s="1"/>
  <c r="F1191" i="12"/>
  <c r="E1232" i="12"/>
  <c r="F1231" i="12"/>
  <c r="E1245" i="12"/>
  <c r="F1245" i="12" s="1"/>
  <c r="E1213" i="12"/>
  <c r="F1213" i="12" s="1"/>
  <c r="E1227" i="12"/>
  <c r="E1200" i="12"/>
  <c r="F1200" i="12" s="1"/>
  <c r="F1186" i="12"/>
  <c r="F346" i="12"/>
  <c r="F347" i="12" s="1"/>
  <c r="F348" i="12" s="1"/>
  <c r="E361" i="12"/>
  <c r="F361" i="12" s="1"/>
  <c r="F362" i="12" s="1"/>
  <c r="F363" i="12" s="1"/>
  <c r="E1201" i="12"/>
  <c r="F1201" i="12" s="1"/>
  <c r="E1228" i="12"/>
  <c r="F1187" i="12"/>
  <c r="E1214" i="12"/>
  <c r="F1214" i="12" s="1"/>
  <c r="F1180" i="12"/>
  <c r="E74" i="3"/>
  <c r="E56" i="3"/>
  <c r="F1207" i="12" l="1"/>
  <c r="E31" i="11"/>
  <c r="E30" i="11"/>
  <c r="F1181" i="12"/>
  <c r="F1202" i="12"/>
  <c r="E1242" i="12"/>
  <c r="F1242" i="12" s="1"/>
  <c r="F1228" i="12"/>
  <c r="F1221" i="12"/>
  <c r="F1230" i="12"/>
  <c r="E1244" i="12"/>
  <c r="F1244" i="12" s="1"/>
  <c r="E1246" i="12"/>
  <c r="F1246" i="12" s="1"/>
  <c r="F1232" i="12"/>
  <c r="F1188" i="12"/>
  <c r="E1241" i="12"/>
  <c r="F1241" i="12" s="1"/>
  <c r="F1227" i="12"/>
  <c r="F1208" i="12"/>
  <c r="F1215" i="12"/>
  <c r="F1194" i="12"/>
  <c r="F1229" i="12" l="1"/>
  <c r="F1243" i="12"/>
  <c r="F1195" i="12"/>
  <c r="F1248" i="12"/>
  <c r="F1249" i="12" s="1"/>
  <c r="F1235" i="12"/>
  <c r="F1236" i="12" s="1"/>
  <c r="F1222" i="12"/>
  <c r="G16" i="3" l="1"/>
  <c r="E16" i="3" s="1"/>
  <c r="C15" i="3" s="1"/>
  <c r="G106" i="3" l="1"/>
  <c r="E106" i="3" s="1"/>
  <c r="C106" i="3" s="1"/>
  <c r="C60" i="11" s="1"/>
  <c r="F60" i="11" s="1"/>
  <c r="C95" i="3"/>
  <c r="C49" i="11" s="1"/>
  <c r="F49" i="11" s="1"/>
  <c r="C94" i="3"/>
  <c r="C48" i="11" s="1"/>
  <c r="F48" i="11" s="1"/>
  <c r="C93" i="3"/>
  <c r="C47" i="11" s="1"/>
  <c r="F47" i="11" s="1"/>
  <c r="C92" i="3"/>
  <c r="C46" i="11" s="1"/>
  <c r="F46" i="11" s="1"/>
  <c r="C91" i="3"/>
  <c r="C45" i="11" s="1"/>
  <c r="F45" i="11" s="1"/>
  <c r="C90" i="3"/>
  <c r="C44" i="11" s="1"/>
  <c r="F44" i="11" s="1"/>
  <c r="C47" i="3" l="1"/>
  <c r="C32" i="11" s="1"/>
  <c r="F32" i="11" s="1"/>
  <c r="E31" i="3"/>
  <c r="C31" i="3" s="1"/>
  <c r="C23" i="11" s="1"/>
  <c r="F23" i="11" s="1"/>
  <c r="E27" i="3"/>
  <c r="C27" i="3" s="1"/>
  <c r="C19" i="11" s="1"/>
  <c r="F19" i="11" s="1"/>
  <c r="C21" i="3"/>
  <c r="C17" i="11" s="1"/>
  <c r="F17" i="11" s="1"/>
  <c r="G25" i="3"/>
  <c r="E25" i="3" l="1"/>
  <c r="G34" i="3"/>
  <c r="E34" i="3" l="1"/>
  <c r="G37" i="3"/>
  <c r="E37" i="3" s="1"/>
  <c r="C44" i="3" l="1"/>
  <c r="C29" i="11" s="1"/>
  <c r="F29" i="11" s="1"/>
  <c r="I20" i="3"/>
  <c r="E46" i="3"/>
  <c r="C46" i="3" s="1"/>
  <c r="C31" i="11" s="1"/>
  <c r="F31" i="11" s="1"/>
  <c r="E45" i="3"/>
  <c r="C45" i="3" s="1"/>
  <c r="C30" i="11" s="1"/>
  <c r="F30" i="11" s="1"/>
  <c r="G24" i="3"/>
  <c r="E11" i="3"/>
  <c r="C11" i="3" s="1"/>
  <c r="C9" i="11" s="1"/>
  <c r="F9" i="11" s="1"/>
  <c r="F11" i="11" s="1"/>
  <c r="E12" i="19" s="1"/>
  <c r="G189" i="3"/>
  <c r="G80" i="3"/>
  <c r="E80" i="3" s="1"/>
  <c r="E189" i="3" l="1"/>
  <c r="C189" i="3" s="1"/>
  <c r="C140" i="11" s="1"/>
  <c r="F140" i="11" s="1"/>
  <c r="E24" i="3"/>
  <c r="C24" i="3" s="1"/>
  <c r="C18" i="11" s="1"/>
  <c r="F18" i="11" s="1"/>
  <c r="G33" i="3"/>
  <c r="C74" i="3"/>
  <c r="C41" i="11" s="1"/>
  <c r="F41" i="11" s="1"/>
  <c r="C56" i="3"/>
  <c r="E217" i="3"/>
  <c r="C217" i="3" s="1"/>
  <c r="C143" i="11" s="1"/>
  <c r="F143" i="11" s="1"/>
  <c r="F144" i="11" l="1"/>
  <c r="E18" i="19" s="1"/>
  <c r="G20" i="3"/>
  <c r="E20" i="3" s="1"/>
  <c r="C20" i="3" s="1"/>
  <c r="C16" i="11" s="1"/>
  <c r="F16" i="11" s="1"/>
  <c r="C13" i="11"/>
  <c r="F13" i="11" s="1"/>
  <c r="F21" i="11" s="1"/>
  <c r="G70" i="3"/>
  <c r="E70" i="3" s="1"/>
  <c r="C38" i="11"/>
  <c r="F38" i="11" s="1"/>
  <c r="E33" i="3"/>
  <c r="C33" i="3" s="1"/>
  <c r="C24" i="11" s="1"/>
  <c r="F24" i="11" s="1"/>
  <c r="G36" i="3"/>
  <c r="E36" i="3" s="1"/>
  <c r="C36" i="3" s="1"/>
  <c r="C25" i="11" s="1"/>
  <c r="F25" i="11" s="1"/>
  <c r="C70" i="3"/>
  <c r="G71" i="3" l="1"/>
  <c r="E71" i="3" s="1"/>
  <c r="C71" i="3" s="1"/>
  <c r="C40" i="11" s="1"/>
  <c r="F40" i="11" s="1"/>
  <c r="C39" i="11"/>
  <c r="F39" i="11" s="1"/>
  <c r="F35" i="11"/>
  <c r="E14" i="19" s="1"/>
  <c r="E13" i="19"/>
  <c r="F95" i="11" l="1"/>
  <c r="F145" i="11" s="1"/>
  <c r="E15" i="19" l="1"/>
  <c r="E19" i="19" s="1"/>
  <c r="E20" i="19" s="1"/>
</calcChain>
</file>

<file path=xl/sharedStrings.xml><?xml version="1.0" encoding="utf-8"?>
<sst xmlns="http://schemas.openxmlformats.org/spreadsheetml/2006/main" count="4187" uniqueCount="737">
  <si>
    <t>NO</t>
  </si>
  <si>
    <t>HARGA SATUAN</t>
  </si>
  <si>
    <t>SAT</t>
  </si>
  <si>
    <t>a</t>
  </si>
  <si>
    <t>b</t>
  </si>
  <si>
    <t>c</t>
  </si>
  <si>
    <t>d</t>
  </si>
  <si>
    <t>e</t>
  </si>
  <si>
    <t>f</t>
  </si>
  <si>
    <t>I</t>
  </si>
  <si>
    <t>m2</t>
  </si>
  <si>
    <t>titik</t>
  </si>
  <si>
    <t>m3</t>
  </si>
  <si>
    <t>II</t>
  </si>
  <si>
    <t>m1</t>
  </si>
  <si>
    <t>III</t>
  </si>
  <si>
    <t>set</t>
  </si>
  <si>
    <t>bh</t>
  </si>
  <si>
    <t>D</t>
  </si>
  <si>
    <t>IV</t>
  </si>
  <si>
    <t>VI</t>
  </si>
  <si>
    <t xml:space="preserve">Lokasi                </t>
  </si>
  <si>
    <t>VOLUME</t>
  </si>
  <si>
    <t>SATUAN</t>
  </si>
  <si>
    <t>SUB TOTAL</t>
  </si>
  <si>
    <t xml:space="preserve">PANJANG </t>
  </si>
  <si>
    <t>LEBAR</t>
  </si>
  <si>
    <t>TINGGI</t>
  </si>
  <si>
    <t>JUMLAH</t>
  </si>
  <si>
    <t>KETERANGAN</t>
  </si>
  <si>
    <t>g</t>
  </si>
  <si>
    <t>h</t>
  </si>
  <si>
    <t>i</t>
  </si>
  <si>
    <t>j</t>
  </si>
  <si>
    <t>x</t>
  </si>
  <si>
    <t>4.1</t>
  </si>
  <si>
    <t>DIKURANGI KUSEN</t>
  </si>
  <si>
    <t>P1</t>
  </si>
  <si>
    <t>P2</t>
  </si>
  <si>
    <t xml:space="preserve"> </t>
  </si>
  <si>
    <t>sudutan</t>
  </si>
  <si>
    <t>J1</t>
  </si>
  <si>
    <t>4.2</t>
  </si>
  <si>
    <t>+</t>
  </si>
  <si>
    <t>4.3</t>
  </si>
  <si>
    <t>unit</t>
  </si>
  <si>
    <t>Saklar Ganda</t>
  </si>
  <si>
    <t>Saklar Tunggal</t>
  </si>
  <si>
    <t>Jet Shower</t>
  </si>
  <si>
    <t>m</t>
  </si>
  <si>
    <t>VII</t>
  </si>
  <si>
    <t>tengah</t>
  </si>
  <si>
    <t>samping</t>
  </si>
  <si>
    <t>PJ1</t>
  </si>
  <si>
    <t>J2</t>
  </si>
  <si>
    <t>J3</t>
  </si>
  <si>
    <t>J4</t>
  </si>
  <si>
    <t>Koef.</t>
  </si>
  <si>
    <t>HARGA</t>
  </si>
  <si>
    <t>Titik</t>
  </si>
  <si>
    <t>Orang Hari</t>
  </si>
  <si>
    <t>Jumlah:</t>
  </si>
  <si>
    <t>Paku Biasa   2 - 5 inchi</t>
  </si>
  <si>
    <t>Doz</t>
  </si>
  <si>
    <t>Kayu Meranti     Usuk 4/6, 5/7</t>
  </si>
  <si>
    <t>Kayu Meranti      Bekisting</t>
  </si>
  <si>
    <t>Nilai HSPK :</t>
  </si>
  <si>
    <t>Pasir Urug</t>
  </si>
  <si>
    <t>O.H</t>
  </si>
  <si>
    <t xml:space="preserve"> Tanah taman</t>
  </si>
  <si>
    <r>
      <rPr>
        <b/>
        <u/>
        <sz val="11"/>
        <rFont val="Futura Bk BT"/>
        <family val="2"/>
      </rPr>
      <t>Sewa Peralatan:</t>
    </r>
  </si>
  <si>
    <t>Sewa Alat Bantu Strouss Pile</t>
  </si>
  <si>
    <t>Jam</t>
  </si>
  <si>
    <t>Nilai Per m :</t>
  </si>
  <si>
    <t>Semen PC   50 Kg</t>
  </si>
  <si>
    <t>Zak</t>
  </si>
  <si>
    <t>Pasir Pasang</t>
  </si>
  <si>
    <t>M3</t>
  </si>
  <si>
    <t>Batu Kali Belah  15/20 cm</t>
  </si>
  <si>
    <t>Semen PC   40 kg</t>
  </si>
  <si>
    <t>Pasir Cor</t>
  </si>
  <si>
    <t>Batu Pecah Mesin   1/2 cm</t>
  </si>
  <si>
    <t>Biaya Air</t>
  </si>
  <si>
    <t>Liter</t>
  </si>
  <si>
    <t>Pekerjaan Beton K-250</t>
  </si>
  <si>
    <t>kg</t>
  </si>
  <si>
    <t>Besi Beton Polos</t>
  </si>
  <si>
    <t>Kawat Beton</t>
  </si>
  <si>
    <t>Paku Usuk</t>
  </si>
  <si>
    <t>Minyak Bekisting</t>
  </si>
  <si>
    <t>Plywood    Uk .122x 244 x 9 mm</t>
  </si>
  <si>
    <t>Lembar</t>
  </si>
  <si>
    <t>Kayu Meranti    Balok 4/6, 5/7</t>
  </si>
  <si>
    <t>Pek. Pond. Batu Kumbung</t>
  </si>
  <si>
    <t>Batu Kumbung</t>
  </si>
  <si>
    <t>buah</t>
  </si>
  <si>
    <t>Pondasi Poer PC1 60x60x30 K-250</t>
  </si>
  <si>
    <t>Pembesian</t>
  </si>
  <si>
    <t>Bekisting Poer Pondasi</t>
  </si>
  <si>
    <t>Beton K-250</t>
  </si>
  <si>
    <t>Pondasi Plat P1 60x60x30 K-250</t>
  </si>
  <si>
    <t>Pondasi Poer PC1 80x80x30 K-250</t>
  </si>
  <si>
    <t>Strauss ∅ 30 cm K-250</t>
  </si>
  <si>
    <t>Sloof S1 15x30 cm K-250</t>
  </si>
  <si>
    <t>Bekisting Sloof</t>
  </si>
  <si>
    <t>Sloof S2 15x25 cm K-250</t>
  </si>
  <si>
    <t>Bekisting Kolom</t>
  </si>
  <si>
    <t>Bekisting Balok</t>
  </si>
  <si>
    <t>Balok B4 25x25 cm K-250</t>
  </si>
  <si>
    <t>Plat Lantai tb. 12 cm</t>
  </si>
  <si>
    <t>Bekisting Plat Lantai</t>
  </si>
  <si>
    <t>Plat Lantai tb. 10 cm</t>
  </si>
  <si>
    <t>Plat Lantai tb. 8 cm</t>
  </si>
  <si>
    <t>Pekerjaan Pembesian Wire Mesh M7</t>
  </si>
  <si>
    <t>Kg</t>
  </si>
  <si>
    <t>Wiremesh  DM-7</t>
  </si>
  <si>
    <t>Plat Bondek 12cm - M7 Rangkap</t>
  </si>
  <si>
    <t>Wiremesh M7 Rangkap</t>
  </si>
  <si>
    <t>Bondek Galvalume 0.75</t>
  </si>
  <si>
    <t>End Stop</t>
  </si>
  <si>
    <t>Paku</t>
  </si>
  <si>
    <t>Scafolding</t>
  </si>
  <si>
    <t>Semen PC   50 kg</t>
  </si>
  <si>
    <t>Batu Bata Merah   Kelas 1 (Uk. 22x11x4.5 cm)</t>
  </si>
  <si>
    <t>Press</t>
  </si>
  <si>
    <t>Hebel t. 10x20x60</t>
  </si>
  <si>
    <t>MU 380 - pas bata ringan</t>
  </si>
  <si>
    <t>MU 200 - Acian</t>
  </si>
  <si>
    <t>Roster</t>
  </si>
  <si>
    <t>Buah</t>
  </si>
  <si>
    <t>Plesteran Halus 1 Pc : 3 Ps tebal 1.5 cm</t>
  </si>
  <si>
    <t>Plesteran Halus 1 Pc : 5 Ps tebal 1.5 cm</t>
  </si>
  <si>
    <t>Pasang Benangan 1 Pc: 2Ps</t>
  </si>
  <si>
    <t>Pekerjaan Acian</t>
  </si>
  <si>
    <t>Pengecatan Coating Batu Alam</t>
  </si>
  <si>
    <t>Coating</t>
  </si>
  <si>
    <t>Kuas   4 inchi</t>
  </si>
  <si>
    <t>Pengecatan Dasar Meni Besi</t>
  </si>
  <si>
    <t>Cat Meni Besi</t>
  </si>
  <si>
    <t>Pengecatan Dinding Dalam Baru</t>
  </si>
  <si>
    <t>Cat Tembok Dalam   2.5 kg</t>
  </si>
  <si>
    <t>Kaleng</t>
  </si>
  <si>
    <t>Dempul Tembok</t>
  </si>
  <si>
    <t>Kertas Gosok   Halus</t>
  </si>
  <si>
    <t>Pengecatan Dinding Luar Baru</t>
  </si>
  <si>
    <t>Cat Tembok Luar   2.5 kg</t>
  </si>
  <si>
    <t>Pelapisan Waterproofing</t>
  </si>
  <si>
    <t>Waterproof</t>
  </si>
  <si>
    <t>Serat Fiber</t>
  </si>
  <si>
    <t>Semen Berwarna     Yiyitan</t>
  </si>
  <si>
    <t>Granit Tile ex. Sincere uk. 60x60 cm</t>
  </si>
  <si>
    <t>Granite Tile Cream ex. Sincere uk. 60x60 cm Polos</t>
  </si>
  <si>
    <t>Granite Tile Cream ex. Sincere uk. 60x60 cm Tekstur Abu-abu</t>
  </si>
  <si>
    <t>Keramik ex. ROMAN uk. 40x40 cm tekstur</t>
  </si>
  <si>
    <t>Keramik ex. ROMAN uk. 50x50 cm polos</t>
  </si>
  <si>
    <t>Keramik ex. ROMAN uk. 50x50 cm kasar</t>
  </si>
  <si>
    <t>Keramik ex. Asia tile uk. 20x20 cm</t>
  </si>
  <si>
    <t>Granite Tila Meja dan Dinding Dapur ex. Sincere uk. 60x60 cm Hitam Polos</t>
  </si>
  <si>
    <t>Keramik Dinding ex. ROMAN uk. 25x40 cm</t>
  </si>
  <si>
    <t>m'</t>
  </si>
  <si>
    <t>Plin Granit 10x40 cm</t>
  </si>
  <si>
    <t>Paving Stone Abu-abu Persegi Panjang    Tebal 6 cm</t>
  </si>
  <si>
    <t>M2</t>
  </si>
  <si>
    <t>Stopper/Uskup tebal 6 cm abu -abu</t>
  </si>
  <si>
    <t>Stopper/Uskup   Tb 6 cm abu-abu</t>
  </si>
  <si>
    <t>Batu Bata Tempel</t>
  </si>
  <si>
    <t xml:space="preserve">Batu Bobos RTM </t>
  </si>
  <si>
    <t>Besi Baja WF</t>
  </si>
  <si>
    <t>Pemasang rangka atap Galvalume Campuran</t>
  </si>
  <si>
    <t>Rangka Galvalume campuran</t>
  </si>
  <si>
    <t>Semen PC (Portland Cement) 50 kg</t>
  </si>
  <si>
    <t>Kalsiplang</t>
  </si>
  <si>
    <t>Paku Reng</t>
  </si>
  <si>
    <t>Plafond Kalsiboard 4 mm, Rangka Hollow  4x4 &amp; 2x4</t>
  </si>
  <si>
    <t>Pekerja</t>
  </si>
  <si>
    <t>Hollow Galvalume 40x40 mm tebal 0.3mm</t>
  </si>
  <si>
    <t>Hollow Galvalume 20x40 mm tebal 0.3mm</t>
  </si>
  <si>
    <t>Penggantung Hollow Galvalume 20x40 mm tebal 0.3mm</t>
  </si>
  <si>
    <t>Kalsiboard Uk.240 x 120 x 4 mm</t>
  </si>
  <si>
    <t xml:space="preserve">Paku Skrup </t>
  </si>
  <si>
    <t>Plafond Gypsumboard 9 mm, Rangka Hollow  4x4 &amp; 2x4</t>
  </si>
  <si>
    <t>Gypsumboard Uk.240 x 120 x 9 mm</t>
  </si>
  <si>
    <t>Lis Plafon Gypsum</t>
  </si>
  <si>
    <t>List Gypsum tbl 10 cm</t>
  </si>
  <si>
    <t>Paku Triplek</t>
  </si>
  <si>
    <t>Pengecatan Kayu</t>
  </si>
  <si>
    <t>Cat Kayu</t>
  </si>
  <si>
    <t>Cat Meni Kayu</t>
  </si>
  <si>
    <t>Clear Gloss</t>
  </si>
  <si>
    <t>Plamir Tembok</t>
  </si>
  <si>
    <t>Daun Pintu Slimar Kamper</t>
  </si>
  <si>
    <t>Kayu Kamper  (slimar )</t>
  </si>
  <si>
    <t>Paku Klem (No 4)</t>
  </si>
  <si>
    <t>dos</t>
  </si>
  <si>
    <t>Lem Kayu</t>
  </si>
  <si>
    <t>Daun Pintu Panil (Kayu Kamper)</t>
  </si>
  <si>
    <t>Kayu Kamper (Papan)</t>
  </si>
  <si>
    <t>Kaca Tempered Tebal 10 mm</t>
  </si>
  <si>
    <t>Kaca Polos Tebal 5 mm</t>
  </si>
  <si>
    <t>Kaca Polos Tebal 10 mm</t>
  </si>
  <si>
    <t>Kusen Pintu / Jendela Kayu kamper</t>
  </si>
  <si>
    <t>Kayu Kamper (balok 6/15)</t>
  </si>
  <si>
    <t>Aluminium Putih Uk. 4 x 10, Profil 4 inchi</t>
  </si>
  <si>
    <t>Skrup/Ripet</t>
  </si>
  <si>
    <t>Sealent</t>
  </si>
  <si>
    <t>tube</t>
  </si>
  <si>
    <t>Slimar Alumunium 3/8</t>
  </si>
  <si>
    <t>Stop Kontak</t>
  </si>
  <si>
    <t>Kabel NYM 3 x 2.5 mm</t>
  </si>
  <si>
    <t>Pipa Pralon 5/8</t>
  </si>
  <si>
    <t>Lonjor</t>
  </si>
  <si>
    <t>T Doos Pvc</t>
  </si>
  <si>
    <t>Stop Kontak Antena</t>
  </si>
  <si>
    <t>Isolator</t>
  </si>
  <si>
    <t>Fiting Plafon</t>
  </si>
  <si>
    <t>Downlight 4"</t>
  </si>
  <si>
    <t>Downlight 3"</t>
  </si>
  <si>
    <t>Downlight Outbow</t>
  </si>
  <si>
    <t>Lampu Tempel</t>
  </si>
  <si>
    <t>Lampu Dome Kotak</t>
  </si>
  <si>
    <t>Pipa Air Panas 1/2"</t>
  </si>
  <si>
    <t>Perlengkapan 35% harga pipa</t>
  </si>
  <si>
    <t>batang</t>
  </si>
  <si>
    <t>Pipa PVC 3/4'' type AW Panjang 4 m</t>
  </si>
  <si>
    <t>Pipa PVC 3'' type C Panjang 4 m</t>
  </si>
  <si>
    <t>Pipa PVC 4'' type C Panjang 4 m</t>
  </si>
  <si>
    <t>Kran Air 3/4</t>
  </si>
  <si>
    <t>Rol TBA</t>
  </si>
  <si>
    <t>roll</t>
  </si>
  <si>
    <t>Kitchen Sink + Kran</t>
  </si>
  <si>
    <t>Perlengkapan 12 % harga Kitchen Sink</t>
  </si>
  <si>
    <t>Semen portland (50kg)</t>
  </si>
  <si>
    <t>Kloset Duduk Porselen</t>
  </si>
  <si>
    <t>Closet Duduk Porselen Warna Putih</t>
  </si>
  <si>
    <t>Perlengkapan 6% harga closet</t>
  </si>
  <si>
    <t>Wastafel</t>
  </si>
  <si>
    <t>Perlengkapan 12 % harga wastafel</t>
  </si>
  <si>
    <t>Hand Shower</t>
  </si>
  <si>
    <t>Mixer Shower</t>
  </si>
  <si>
    <t>Tempat Sabun</t>
  </si>
  <si>
    <t>Avour</t>
  </si>
  <si>
    <t>Sink Dapur + Kran</t>
  </si>
  <si>
    <t>Perlengkapan 12 % harga Sink Dapur + Kran</t>
  </si>
  <si>
    <t>No</t>
  </si>
  <si>
    <t>UPAH HARIAN</t>
  </si>
  <si>
    <t>ORG/HR</t>
  </si>
  <si>
    <t>doz</t>
  </si>
  <si>
    <t>Kayu Glugu Begesting</t>
  </si>
  <si>
    <t>Semen PC (Portiand Cement) 50 kg ex. Tiga Roda</t>
  </si>
  <si>
    <t>Coating Batu Alam</t>
  </si>
  <si>
    <t>lembar</t>
  </si>
  <si>
    <t>Pemasangan Lock Case</t>
  </si>
  <si>
    <t>Unit</t>
  </si>
  <si>
    <t>Pemasangan Handle Pintu Tunggal</t>
  </si>
  <si>
    <t>Stel</t>
  </si>
  <si>
    <t>Pemasangan Handle</t>
  </si>
  <si>
    <t>Pemasangan Steel Hinge</t>
  </si>
  <si>
    <t>Pemasangan Pivot Hinge</t>
  </si>
  <si>
    <t>Pemasangan Door Stoper</t>
  </si>
  <si>
    <t>Pemasangan Slot Atas Bawah</t>
  </si>
  <si>
    <t>Rambuncis</t>
  </si>
  <si>
    <t>Grendel Jendela</t>
  </si>
  <si>
    <t>Fiting Downlight Besar 4"</t>
  </si>
  <si>
    <t>Fiting Downlight Kecil 3"</t>
  </si>
  <si>
    <t>Fiting Downlight Outbow</t>
  </si>
  <si>
    <t>Lampu LED 10 Watt</t>
  </si>
  <si>
    <t>Lampu LED 5 Watt</t>
  </si>
  <si>
    <t>Lampu LED Strip</t>
  </si>
  <si>
    <t>MCB</t>
  </si>
  <si>
    <t>Box MCB</t>
  </si>
  <si>
    <t>Wastafel Complete</t>
  </si>
  <si>
    <t>Kayu Kamper 6/15</t>
  </si>
  <si>
    <t>Ls</t>
  </si>
  <si>
    <t>BERAT BESI PER M3</t>
  </si>
  <si>
    <t xml:space="preserve">No. </t>
  </si>
  <si>
    <t>Uraian</t>
  </si>
  <si>
    <t xml:space="preserve">Besi </t>
  </si>
  <si>
    <t>PANJANG (meter)</t>
  </si>
  <si>
    <t xml:space="preserve">Potongan </t>
  </si>
  <si>
    <t xml:space="preserve">Jumlah </t>
  </si>
  <si>
    <t xml:space="preserve">Berat </t>
  </si>
  <si>
    <t>Ket.</t>
  </si>
  <si>
    <t>Jml</t>
  </si>
  <si>
    <t>Dia</t>
  </si>
  <si>
    <t>Jrk</t>
  </si>
  <si>
    <t xml:space="preserve">Panjang </t>
  </si>
  <si>
    <t xml:space="preserve">Tipikal </t>
  </si>
  <si>
    <t>Panjang</t>
  </si>
  <si>
    <t>Kg/m'</t>
  </si>
  <si>
    <t>Jml Berat</t>
  </si>
  <si>
    <t>( m' )</t>
  </si>
  <si>
    <t>( bh )</t>
  </si>
  <si>
    <t>( Kg )</t>
  </si>
  <si>
    <t>Sloof S1</t>
  </si>
  <si>
    <t>Sengkang</t>
  </si>
  <si>
    <t>Tumpuan</t>
  </si>
  <si>
    <t>=</t>
  </si>
  <si>
    <t>Lapangan</t>
  </si>
  <si>
    <t>Tulangan utama</t>
  </si>
  <si>
    <t>Atas</t>
  </si>
  <si>
    <t>Bawah</t>
  </si>
  <si>
    <t>Badan</t>
  </si>
  <si>
    <t>Ø</t>
  </si>
  <si>
    <t>@</t>
  </si>
  <si>
    <t>m/ljr</t>
  </si>
  <si>
    <t>Ljr</t>
  </si>
  <si>
    <t>Total Tulangan</t>
  </si>
  <si>
    <t>panjang</t>
  </si>
  <si>
    <t>/</t>
  </si>
  <si>
    <t>lebar</t>
  </si>
  <si>
    <t>tinggi</t>
  </si>
  <si>
    <t>jumlah</t>
  </si>
  <si>
    <t>Bekesting</t>
  </si>
  <si>
    <t>sisi</t>
  </si>
  <si>
    <t>TOTAL PER M3</t>
  </si>
  <si>
    <t>- Besi</t>
  </si>
  <si>
    <t>- Bekesting</t>
  </si>
  <si>
    <t>Sloof S2</t>
  </si>
  <si>
    <t>Balok B1</t>
  </si>
  <si>
    <t>Meter</t>
  </si>
  <si>
    <t>Balok B2</t>
  </si>
  <si>
    <t>Balok B3</t>
  </si>
  <si>
    <t>Tangga</t>
  </si>
  <si>
    <t>injakan</t>
  </si>
  <si>
    <t>Plat</t>
  </si>
  <si>
    <t>arah x</t>
  </si>
  <si>
    <t>arah y</t>
  </si>
  <si>
    <t>(balok)</t>
  </si>
  <si>
    <t>(plat)</t>
  </si>
  <si>
    <t>total</t>
  </si>
  <si>
    <t>balok</t>
  </si>
  <si>
    <t>Kolom 1</t>
  </si>
  <si>
    <t>Kolom 2</t>
  </si>
  <si>
    <t>NO.</t>
  </si>
  <si>
    <t>NO. GMB</t>
  </si>
  <si>
    <t>PERHITUNGAN</t>
  </si>
  <si>
    <t>PEMBAHASAN</t>
  </si>
  <si>
    <t>VOL.</t>
  </si>
  <si>
    <t>VOL RAB</t>
  </si>
  <si>
    <t>VOL. SGS</t>
  </si>
  <si>
    <t>T</t>
  </si>
  <si>
    <t>L</t>
  </si>
  <si>
    <t>P</t>
  </si>
  <si>
    <t>h plat</t>
  </si>
  <si>
    <t>Lx</t>
  </si>
  <si>
    <t>Ly</t>
  </si>
  <si>
    <t>1/4 Lx</t>
  </si>
  <si>
    <t>1/2 Lx</t>
  </si>
  <si>
    <t>jarak</t>
  </si>
  <si>
    <t>N</t>
  </si>
  <si>
    <t>Lapis</t>
  </si>
  <si>
    <t>Berat kg/m'</t>
  </si>
  <si>
    <t>Waste</t>
  </si>
  <si>
    <t>begesting</t>
  </si>
  <si>
    <t>per m3 beton</t>
  </si>
  <si>
    <t>Volume Beton</t>
  </si>
  <si>
    <t>polos</t>
  </si>
  <si>
    <t>ulir</t>
  </si>
  <si>
    <t>Jml. Tul</t>
  </si>
  <si>
    <t>Panjang Total</t>
  </si>
  <si>
    <t>Berat/M'</t>
  </si>
  <si>
    <t>Berat Total</t>
  </si>
  <si>
    <t>5 = 3 x 4</t>
  </si>
  <si>
    <t>7 = 5 x 6</t>
  </si>
  <si>
    <t>mm</t>
  </si>
  <si>
    <t xml:space="preserve">(P1) = </t>
  </si>
  <si>
    <t>M3,</t>
  </si>
  <si>
    <t>1 M3 (P1) =</t>
  </si>
  <si>
    <t>BH</t>
  </si>
  <si>
    <t>Tul. Vertikal</t>
  </si>
  <si>
    <t>Tulangan Bawah</t>
  </si>
  <si>
    <t>-</t>
  </si>
  <si>
    <t>Tulangan Atas</t>
  </si>
  <si>
    <t>Tul. Horisontal</t>
  </si>
  <si>
    <t>Berat Besi 1 Bh</t>
  </si>
  <si>
    <t>Berat Besi 1 M3</t>
  </si>
  <si>
    <t>1'</t>
  </si>
  <si>
    <t>etempat</t>
  </si>
  <si>
    <t>pinggir</t>
  </si>
  <si>
    <t>cyan</t>
  </si>
  <si>
    <t>magenta</t>
  </si>
  <si>
    <t>FFL 0.00</t>
  </si>
  <si>
    <t>FFL -0.20</t>
  </si>
  <si>
    <t xml:space="preserve">pinggir </t>
  </si>
  <si>
    <t>3,5 meter</t>
  </si>
  <si>
    <t>1 meter</t>
  </si>
  <si>
    <t>dapur</t>
  </si>
  <si>
    <t>wastafel</t>
  </si>
  <si>
    <t>dinding</t>
  </si>
  <si>
    <t>carport</t>
  </si>
  <si>
    <t>kanopi</t>
  </si>
  <si>
    <t>schandinavian</t>
  </si>
  <si>
    <t>fasad</t>
  </si>
  <si>
    <t>red</t>
  </si>
  <si>
    <t>green</t>
  </si>
  <si>
    <t xml:space="preserve">Daun Pintu Alumunium </t>
  </si>
  <si>
    <t>Engsel Pintu</t>
  </si>
  <si>
    <t>Engsel Jendela Casement</t>
  </si>
  <si>
    <t>stell</t>
  </si>
  <si>
    <t>Pintu P1 (3 unit)</t>
  </si>
  <si>
    <t>Pintu PJ1 (1 unit)</t>
  </si>
  <si>
    <t>Pintu P2 (1 unit)</t>
  </si>
  <si>
    <t>Slimar Aluminium 3/8</t>
  </si>
  <si>
    <t>Jendela J1 (2 unit)</t>
  </si>
  <si>
    <t>Jendela J2 (1 unit)</t>
  </si>
  <si>
    <t>Jendela J3 (1 unit)</t>
  </si>
  <si>
    <t>Jendela J4 (1 unit)</t>
  </si>
  <si>
    <t>Stop Kontak AC</t>
  </si>
  <si>
    <t xml:space="preserve">Stop Kontak </t>
  </si>
  <si>
    <t xml:space="preserve">Stop Kontak TV </t>
  </si>
  <si>
    <t>V</t>
  </si>
  <si>
    <t>5.1</t>
  </si>
  <si>
    <t>5.2</t>
  </si>
  <si>
    <t>4 meter</t>
  </si>
  <si>
    <t>0,65 meter</t>
  </si>
  <si>
    <t>miring</t>
  </si>
  <si>
    <t>:</t>
  </si>
  <si>
    <t>1,5 meter</t>
  </si>
  <si>
    <t>gewel</t>
  </si>
  <si>
    <t xml:space="preserve">jendela atas </t>
  </si>
  <si>
    <t>jendela atas</t>
  </si>
  <si>
    <t>Lokasi</t>
  </si>
  <si>
    <t>JUMLAH HARGA</t>
  </si>
  <si>
    <t>Tasirtu/Sirtu</t>
  </si>
  <si>
    <t>Sloof S3 15x20 cm K-250</t>
  </si>
  <si>
    <t>Kolom K1 15x35 cm K-250</t>
  </si>
  <si>
    <t>Kolom K2 15x30 cm K-250</t>
  </si>
  <si>
    <t>Balok B1 15x35 cm K-250</t>
  </si>
  <si>
    <t>Balok B2 15x30 cm K-250</t>
  </si>
  <si>
    <t>Balok B3 15x25 cm K-250</t>
  </si>
  <si>
    <t>Beton Tangga K225</t>
  </si>
  <si>
    <t>Genteng Karang Pilang</t>
  </si>
  <si>
    <t>Genteng Wuwung Karang Pilang</t>
  </si>
  <si>
    <t>Kran Cabang</t>
  </si>
  <si>
    <t>Sloof S3</t>
  </si>
  <si>
    <t>JUMLAH TOTAL</t>
  </si>
  <si>
    <t>No.</t>
  </si>
  <si>
    <t>Jumlah Harga ( Rp )</t>
  </si>
  <si>
    <t>A.</t>
  </si>
  <si>
    <t>LANTAI 1</t>
  </si>
  <si>
    <t>I.</t>
  </si>
  <si>
    <t>II.</t>
  </si>
  <si>
    <t>III.</t>
  </si>
  <si>
    <t>IV.</t>
  </si>
  <si>
    <t>V.</t>
  </si>
  <si>
    <t>VI.</t>
  </si>
  <si>
    <t>VII.</t>
  </si>
  <si>
    <t>TOTAL LT.01</t>
  </si>
  <si>
    <t>DIBULATKAN</t>
  </si>
  <si>
    <t xml:space="preserve">TERBILANG' :  </t>
  </si>
  <si>
    <t xml:space="preserve">Nama Terang </t>
  </si>
  <si>
    <t>Perusahaan</t>
  </si>
  <si>
    <t>: Bogor</t>
  </si>
  <si>
    <t>: 2024</t>
  </si>
  <si>
    <t>Nama Proyek</t>
  </si>
  <si>
    <t>Tahun Proyek</t>
  </si>
  <si>
    <t>: Proyek Konstruksi Bangunan Rumah Tinggal 1 Lantai - Bpk A</t>
  </si>
  <si>
    <t>PROYEK KONSTRUKSI BANGUNAN RUMAH TINGGAL 1 LANTAI</t>
  </si>
  <si>
    <t>: Proyek Konstruksi Bangunan Rumah Tinggal 1 Lantai</t>
  </si>
  <si>
    <t>DESKRIPSI KEGIATAN PROYEK KONSTRUKSI</t>
  </si>
  <si>
    <t>Deskripsi Kegiatan Proyek Konstruksi</t>
  </si>
  <si>
    <t>TAHAP AWAL PEMBANGUNAN</t>
  </si>
  <si>
    <t>DESKRIPSI KEGIATAN</t>
  </si>
  <si>
    <t>Tahap Pembersihan Area Lahan Bangunan</t>
  </si>
  <si>
    <t>Tahap Pembuatan Papan Konstruksi (Bouwplank)</t>
  </si>
  <si>
    <t xml:space="preserve">TAHAP PROYEK GALIAN TANAH </t>
  </si>
  <si>
    <t>Penggalian Tanah Dasar Bangunan dengan Batu Kali</t>
  </si>
  <si>
    <t>Penggalian tanah Sloof S1 15x25 cm</t>
  </si>
  <si>
    <t>Penggailan tanah Sloof S2 15x20 cm</t>
  </si>
  <si>
    <t>Pengurukan Tanah Kembali 1/3 Galian</t>
  </si>
  <si>
    <t xml:space="preserve">Pengurukan Tanah untuk Peninggian Lantai </t>
  </si>
  <si>
    <t>CATATAN</t>
  </si>
  <si>
    <t>Pengurukan Pasir Dasar Bangunan dengan Batu Kali (tinggi 5 cm)</t>
  </si>
  <si>
    <t>Pengurukan Pasir Bawah Ubin (tinggi 10 cm)</t>
  </si>
  <si>
    <t>Pembuatan Tanah Ruang Terbuka Hijau</t>
  </si>
  <si>
    <t>TAHAP PEMBANGUNAN RANGKA</t>
  </si>
  <si>
    <t>Pekerjaan Tata Letak Semen Cor Bawah Lantai (ketebalan 5 cm)</t>
  </si>
  <si>
    <t>Pemasangan Dasar Bangunan dengan Batu Kali</t>
  </si>
  <si>
    <t>Pekerjaan Batu Kosong Pondasi (ketebalan 20 cm)</t>
  </si>
  <si>
    <t>Pekerjaan Cor Balok Beton S1 (15x25 cm)</t>
  </si>
  <si>
    <t>Pekerjaan Cor Balok Beton S2 (15x20 cm)</t>
  </si>
  <si>
    <t>Pekerjaan Cor Tiang Dinding</t>
  </si>
  <si>
    <t>Pekerjaan Cor Balok Beton Ambang Atas</t>
  </si>
  <si>
    <t>Pekerjaan Cor Balok B1 (15x25 cm)</t>
  </si>
  <si>
    <t>Pekerjaan Cor Balok Cincin Beton (15x20 cm)</t>
  </si>
  <si>
    <t>Pekerjaan Cor Talang Air Beton (ketebalan 10 cm)</t>
  </si>
  <si>
    <t>Pekerjaan Cor Meja Dapur Beton</t>
  </si>
  <si>
    <t>Pekerjaan Cor Atap Kanopi Beton (ketebalan 10 cm)</t>
  </si>
  <si>
    <t>Pekerjaan Semen Cor Gaya Schandinavian</t>
  </si>
  <si>
    <t>TAHAP PEKERJAAN KONSTRUKSI BANGUNAN</t>
  </si>
  <si>
    <t>DIKURANGI TIANG KUSEN</t>
  </si>
  <si>
    <t>BENANG TIANG KUSEN</t>
  </si>
  <si>
    <t>Pekerjaan Benang Tali, Sudut Bangunan, dan Tali Air</t>
  </si>
  <si>
    <t>Pemasangan Plesteran Tembok 1Pc : 3Ps (ketebalan 1,5 cm)</t>
  </si>
  <si>
    <t>Pemasangan Acian Tembok</t>
  </si>
  <si>
    <t>Pemasangan Tembok 1/2 Bata Merah (1Pc : 4Ps)</t>
  </si>
  <si>
    <t>Pekerjaan Tembok, Kusen, Sudut Bangunan dan Tali Air</t>
  </si>
  <si>
    <t>Pekerjaan Ubin Granit</t>
  </si>
  <si>
    <t xml:space="preserve">Pemasangan Ubin Lantai Granit Tile White ex Sincere (60.60 cm) Polos </t>
  </si>
  <si>
    <t xml:space="preserve">Pemasangan Ubin Lantai Granit Tile White ex Sincere (60.60 cm) Kasar </t>
  </si>
  <si>
    <t>Pemasangan Ubin Lantai KM/WC Keramik ex. Asia Tile (30.30 cm) Kasar</t>
  </si>
  <si>
    <t>Pemasangan Ubin Tembok Asia Tile (20.40 cm)</t>
  </si>
  <si>
    <t>Pemasangan Pinggiran Plint Border Kamar Mandi</t>
  </si>
  <si>
    <t>Pemasangan Pinggiran Plint Ubin Lantai</t>
  </si>
  <si>
    <t>Pekerjaan Tiang Kusen Pintu dan Tiang Jendela</t>
  </si>
  <si>
    <t>Kaca Polos (ketebalan 5mm)</t>
  </si>
  <si>
    <t>Tiang Kusen Alumunium (4 inch)</t>
  </si>
  <si>
    <t>Kunci Set 2x Putar + Handle Pintu</t>
  </si>
  <si>
    <t>Kaca Polos (ketebalan 5 mm)</t>
  </si>
  <si>
    <t>Ventilasi atas pintu (2 unit)</t>
  </si>
  <si>
    <t>Tiang Kusen Alumunium (4 inch + B123)</t>
  </si>
  <si>
    <t>Pekerjaan Sambungan Listrik</t>
  </si>
  <si>
    <t>Pemasangan Sambungan Kabel Stop Kontak</t>
  </si>
  <si>
    <t>Pemasangan Sambungan Kabel Titik Lampu</t>
  </si>
  <si>
    <t>Pemasangan Sambungan Kabel Power</t>
  </si>
  <si>
    <t>Pemasangan Panel MCB 6 A</t>
  </si>
  <si>
    <t>Pemasangan Lampu LED Philips (7 watt)</t>
  </si>
  <si>
    <t>Pemasangan Lampu LED Philips (12 watt)</t>
  </si>
  <si>
    <t>Kipas Pembuangan Udara</t>
  </si>
  <si>
    <t>TAHAP PEKERJAAN INSTALASI ELEKTRIK DAN PIPA LEDENG</t>
  </si>
  <si>
    <t>Pemasangan Lampu Downlight Outbow (12 watt)</t>
  </si>
  <si>
    <t>Pekerjaan Pipa Saluran Air</t>
  </si>
  <si>
    <t>Pemasangan Pipa Saluran Air Bersih (3/4 inch)</t>
  </si>
  <si>
    <t>Pemasangan Pipa Saluran Air Kotor (4 inch)</t>
  </si>
  <si>
    <t>Mesin Pompa Air Sumur Bawah Tanah</t>
  </si>
  <si>
    <t>Tangki Penampungan Limbah (Septictank)</t>
  </si>
  <si>
    <t>Wadah bak pengendalian limbah</t>
  </si>
  <si>
    <t>Pemasangan Kran Air untuk Wastafel</t>
  </si>
  <si>
    <t>Pemasangan Bak Cuci Tangan</t>
  </si>
  <si>
    <t>Pemasangan Kran Air untuk Sink Dapur</t>
  </si>
  <si>
    <t>Pemasangan Sink Dapur</t>
  </si>
  <si>
    <t>Pemasangan Shower Tangan dan Kran Cabang</t>
  </si>
  <si>
    <t>Pemasangan Toilet Duduk dan Shower Jet</t>
  </si>
  <si>
    <t>Saluran Pembuangan Air Lantai</t>
  </si>
  <si>
    <t>Saluran Pembuangan Air Atap</t>
  </si>
  <si>
    <t>TAHAP PEMASANGAN LANGIT-LANGIT DAN GENTENG</t>
  </si>
  <si>
    <t>Pemasangan Plafon Gypsumboard dengan Rangka Hollow</t>
  </si>
  <si>
    <t>Pemasangan Langit-langit Model Drop Ceiling</t>
  </si>
  <si>
    <t>Pemasangan Plafon Calsiboard dengan Rangka Hollow</t>
  </si>
  <si>
    <t>Pemasangan List Langit-langit Bahan Gypsum</t>
  </si>
  <si>
    <t>Pemasangan Rangka Genteng CNP (ukuran 150x50x1,6 mm)</t>
  </si>
  <si>
    <t>Pemasangan Rangka Genteng Galvalume Merek Kencana</t>
  </si>
  <si>
    <t>Pemasangan Penutup Atap Genteng Karang Pilang</t>
  </si>
  <si>
    <t>Pemasangan Puing Genteng Karang Pilang</t>
  </si>
  <si>
    <t>Pemasangan Woodplank untuk Dekorasi Lisplank</t>
  </si>
  <si>
    <t>TAHAP PENYELESAIAN KONSTRUKSI BANGUNAN</t>
  </si>
  <si>
    <t>Pengecatan Bagian Luar Bangunan</t>
  </si>
  <si>
    <t>Pengecatan Bagian Dalam Bangunan</t>
  </si>
  <si>
    <t>Pengecatan pada Langit-langit Bangunan</t>
  </si>
  <si>
    <t>Pemberian Lapisan Anti Air pada Talang</t>
  </si>
  <si>
    <t>KALKUKASI BAHAN PROYEK BANGUNAN</t>
  </si>
  <si>
    <t>BIAYA SATUAN DASAR PEKERJAAN</t>
  </si>
  <si>
    <t>Gaji:</t>
  </si>
  <si>
    <t>Kepala Proyek</t>
  </si>
  <si>
    <t>Kepala Tim Pekerja Bangunan</t>
  </si>
  <si>
    <t>Pekerja Bangunan</t>
  </si>
  <si>
    <t>Asisten Pekerja Bangunan</t>
  </si>
  <si>
    <t xml:space="preserve"> Kepala Proyek</t>
  </si>
  <si>
    <t xml:space="preserve"> Tenaga Ahli Ruang Terbuka Hijau</t>
  </si>
  <si>
    <t xml:space="preserve"> Gaji:</t>
  </si>
  <si>
    <t>Gaji</t>
  </si>
  <si>
    <t>Pembuatan Bouwplank / Penandaan Titik Konstruksi</t>
  </si>
  <si>
    <t>Pembongkaran Rangka dan Penutup Atap yang Tidak Digunakan Kembali</t>
  </si>
  <si>
    <t>Penggalian Tanah Standar untuk Keperluan Konstruksi</t>
  </si>
  <si>
    <t>Pengurugan Tanah Kembali sebagai Bagian dari Konstruksi</t>
  </si>
  <si>
    <t>Pengurugan dengan Pasir yang Dipadatkan</t>
  </si>
  <si>
    <t>Pembersihan Area dan Perataan Permukaan Tanah</t>
  </si>
  <si>
    <t>Pengurugan Tanah untuk Area Taman</t>
  </si>
  <si>
    <t>Pembuatan Lubang Strauss Pile dengan Diameter (30 cm)</t>
  </si>
  <si>
    <t>Pembuatan Lantai Kerja dengan Beton K-100</t>
  </si>
  <si>
    <t>Pekerjaan Pengecoran dengan Beton K-250</t>
  </si>
  <si>
    <t>RINCIAN BIAYA GAJI</t>
  </si>
  <si>
    <t>RINCIAN BIAYA BAHAN BANGUNAN</t>
  </si>
  <si>
    <t>DAFTAR TENAGA PEKERJA BANGUNAN</t>
  </si>
  <si>
    <t>DAFTAR BAHAN BANGUNAN</t>
  </si>
  <si>
    <t>KEPALA PROYEK</t>
  </si>
  <si>
    <t>KEPALA TIM PEKERJA GALIH TANAH</t>
  </si>
  <si>
    <t>KEPALA TIM PEKERJA BATU</t>
  </si>
  <si>
    <t>KEPALA TIM PEKERJA BESI</t>
  </si>
  <si>
    <t>KEPALA TIM PEKERJA CAT</t>
  </si>
  <si>
    <t>KEPALA TIM PEKERJA PIPA SALURAN</t>
  </si>
  <si>
    <t>KEPALA TIM PEKERJA SAMBUNGAN LISTRIK</t>
  </si>
  <si>
    <t>PEKERJA GALIAN TANAH</t>
  </si>
  <si>
    <t>PEKERJA BATU</t>
  </si>
  <si>
    <t>PEKERJA KAYU</t>
  </si>
  <si>
    <t>PEKERJA BESI</t>
  </si>
  <si>
    <t>PEKERJA CAT</t>
  </si>
  <si>
    <t>PEKERJA PLITUR</t>
  </si>
  <si>
    <t>PEKERJA ASPAL JALANAN</t>
  </si>
  <si>
    <t>PEKERJA LISTRIK</t>
  </si>
  <si>
    <t>PEKERJA PIPA SALURAN</t>
  </si>
  <si>
    <t>PEKERJA LAS BESI</t>
  </si>
  <si>
    <t>ASISTEN PEKERJA BANGUNAN</t>
  </si>
  <si>
    <t>PETUGAS AHLI UKUR TANAH</t>
  </si>
  <si>
    <t>RINGKASAN BIAYA KONSTRUKSI BANGUNAN</t>
  </si>
  <si>
    <t>ANGGARAN BIAYA KONSTRUKSI</t>
  </si>
  <si>
    <t>BERAT BESI PER M3 RANGKA BETON JENIS POER</t>
  </si>
  <si>
    <t>Deskripsi</t>
  </si>
  <si>
    <t>Tulangan Vertikal</t>
  </si>
  <si>
    <t>Tulangan Horisontal</t>
  </si>
  <si>
    <t>Granit Tile Cream ex. Sincere uk. (60x60 cm) Tekstur Abu-abu</t>
  </si>
  <si>
    <t>Granit Tile Cream ex. Sincere uk. (60x60 cm) Polos</t>
  </si>
  <si>
    <t>Granit Tile ex. Sincere uk. (60x60 cm)</t>
  </si>
  <si>
    <t>Granit Tile Hitam ex. Sincere uk. (60x60 cm) Polos</t>
  </si>
  <si>
    <t>Ubin Lantai ex. ROMAN uk. (40X40 cm) tekstur cream</t>
  </si>
  <si>
    <t>Ubin Lantai ex. Asia tile uk. (20x20 cm) Motif</t>
  </si>
  <si>
    <t>Ubin (30x60 cm) Dinding ex. Roman - W63306 dCampania Carrara</t>
  </si>
  <si>
    <t>Ubin Dinding ex. ROMAN uk. (25x40 cm)</t>
  </si>
  <si>
    <t>Granit (30x60 cm) Dinding ex. Niro Granit - GHR01 Dove</t>
  </si>
  <si>
    <t>Granit (80x80 cm) ex. Niro Granit - GCA06 Graphite</t>
  </si>
  <si>
    <t>Granit (60x120 cm) Dinding cm ex. Niro Granit - GTV03 Noche</t>
  </si>
  <si>
    <t>Plin Granit (10x40 cm)</t>
  </si>
  <si>
    <t>Pipa PVC 3'' type C (Panjang 4 m)</t>
  </si>
  <si>
    <t>Pipa PVC 4'' type C (Panjang 4 m)</t>
  </si>
  <si>
    <t>Pipa PVC 3/4'' type AW (Panjang 4 m)</t>
  </si>
  <si>
    <t>Aluminium Putih Uk. (4x10 cm), Profil 4 inchi</t>
  </si>
  <si>
    <t>Kabel NYM (3 x 2.5 mm)</t>
  </si>
  <si>
    <t>Kaca Polos Tebal (5 mm)</t>
  </si>
  <si>
    <t>Kaca Polos Tebal (10 mm)</t>
  </si>
  <si>
    <t>Paku Asbes Sekrup (4 inchi)</t>
  </si>
  <si>
    <t>Paku Biasa (2 - 5 inchi)</t>
  </si>
  <si>
    <t>Batu Pecah Mesin (1/2 cm)</t>
  </si>
  <si>
    <t>Plywood Uk. (122x 244 x 9 mm) Sengon</t>
  </si>
  <si>
    <t>Batu Bata Merah Kelas 1 (Uk. 22x11x4.5 cm)</t>
  </si>
  <si>
    <t>Kayu Glugu Balok (6/12, 8/12)</t>
  </si>
  <si>
    <t>Cat Tembok Dalam (2.5 Kg) ex. Paragon</t>
  </si>
  <si>
    <t>Cat Tembok Luar (2.5 Kg) ex. No Drop Warna Putih</t>
  </si>
  <si>
    <t>Semen Berwarna Yiyitan</t>
  </si>
  <si>
    <t xml:space="preserve">Hollow Galvalume (40x40 mm tebal) </t>
  </si>
  <si>
    <t xml:space="preserve">Hollow Galvalume (20x40 mm tebal) </t>
  </si>
  <si>
    <t>Penggantung Hollow Galvalume (20x40 mm)</t>
  </si>
  <si>
    <t>Kalsiboard Uk.(240 x 120 x 5 mm)</t>
  </si>
  <si>
    <t>Gypsum Board (tebal 9 mm)</t>
  </si>
  <si>
    <t>kayu meranti Usuk (4/6, 5/7)</t>
  </si>
  <si>
    <t>Semen PC (40 Kg) ex. Tiga Roda</t>
  </si>
  <si>
    <t>BOGOR, April 2024</t>
  </si>
  <si>
    <t>Gaji :</t>
  </si>
  <si>
    <t>Kepala Tim Pekerja Bangunan Batu</t>
  </si>
  <si>
    <t xml:space="preserve">Kepala Tim Pekerja Bangunan </t>
  </si>
  <si>
    <t>Kepala Tim Pekerja Bangunan besi</t>
  </si>
  <si>
    <t>Kepala Tim Pekerja Bangunan Kayu</t>
  </si>
  <si>
    <t>Kepala Tim Pekerja Bangunan Listrik</t>
  </si>
  <si>
    <t>Kepala Tim Pekerja Bangunan Pipa</t>
  </si>
  <si>
    <t>Pekerja Bangunan Batu</t>
  </si>
  <si>
    <t>pembantu Pekerja Bangunan</t>
  </si>
  <si>
    <t>Pembantu Pekerja Bangunan</t>
  </si>
  <si>
    <t>Pekerja Bangunan besi</t>
  </si>
  <si>
    <t>Pekerja Bangunan Kayu</t>
  </si>
  <si>
    <t>Pekerja Bangunan Listrik</t>
  </si>
  <si>
    <t>Pekerja Bangunan Pipa</t>
  </si>
  <si>
    <t>Tulangan Susut/bagi bagian Arah X atas dan bawah</t>
  </si>
  <si>
    <t>Tulangan Susut/bagi bagian Arah Y atas dan bawah</t>
  </si>
  <si>
    <t>Tulangan arah X (Tumpuan) bagian Atas kanan dan kiri</t>
  </si>
  <si>
    <t>Tulangan arah X (Tumpuan) bagian Bawah</t>
  </si>
  <si>
    <t>Tulangan arah Y (Tumpuan) bagian Atas</t>
  </si>
  <si>
    <t>Tulangan arah Y (Tumpuan) bagian Bawah</t>
  </si>
  <si>
    <t>Tulangan arah X (Lapangan)</t>
  </si>
  <si>
    <t>Tulangan Arah Y (Lapangan)</t>
  </si>
  <si>
    <t>Instalasi Batu Kali Belah Ukuran 15/20 cm dengan Campuran (1 Semen : 3 Pasir)</t>
  </si>
  <si>
    <t>Instalasi Batu Kali Belah Kosongan (aanstamping)</t>
  </si>
  <si>
    <t>Instalasi Tulangan Besi Beton (Polos/Ulir)</t>
  </si>
  <si>
    <t>Instalasi Bekisting untuk Sloof</t>
  </si>
  <si>
    <t>Instalasi Bekisting untuk Kolom</t>
  </si>
  <si>
    <t>Instalasi Bekisting untuk Balok</t>
  </si>
  <si>
    <t>Instalasi Bekisting untuk Lantai</t>
  </si>
  <si>
    <t>Instalasi Kolom Praktis Berukuran (11 x 11 cm)</t>
  </si>
  <si>
    <t>Instalasi Ring Balk Berukuran (10 x 15 cm)</t>
  </si>
  <si>
    <t>Instalasi Bondek</t>
  </si>
  <si>
    <t>Instalasi Dinding Batu Merah 1 Pc : 3 Pp
tebal 1/2 bata</t>
  </si>
  <si>
    <t>Instalasi Dinding Batu Merah 1 Pc : 5 Pp tebal 1/2 bata</t>
  </si>
  <si>
    <t>Instalasi Dinding Bata Ringan uk. 10x20x60 cm</t>
  </si>
  <si>
    <t>Instalasi Acian Dinding Bata Ringan MU 200 tebal 3mm</t>
  </si>
  <si>
    <t>Instalasi Dinding Berongga (Roster)</t>
  </si>
  <si>
    <t>Instalasi Granit Tile ex. Sincere uk. 60x60 cm</t>
  </si>
  <si>
    <t>Instalasi Granite Tile Cream ex. Sincere uk. 60x60 cm Polos</t>
  </si>
  <si>
    <t>Instalasi Granite Tile Cream ex. Sincere uk. 60x60 cm Tekstur Abu-abu</t>
  </si>
  <si>
    <t xml:space="preserve">Instalasi Keramik ex. ROMAN uk. 40x40 cm tekstur </t>
  </si>
  <si>
    <t>Instalasi Keramik ex. ROMAN uk. 50x50 cm polos</t>
  </si>
  <si>
    <t>Instalasi Keramik ex. ROMAN uk. 50x50 cm kasar</t>
  </si>
  <si>
    <t>Instalasi Keramik ex. Asia tile uk. 20x20 cm</t>
  </si>
  <si>
    <t>Instalasi Granite Tila Meja dan Dinding Dapur ex. Sincere uk. 60x60 cm Hitam Polos</t>
  </si>
  <si>
    <t>Instalasi Keramik Dinding ex. ROMAN uk. 25x40 cm</t>
  </si>
  <si>
    <t>Instalasi Plin Granit 10x60 cm</t>
  </si>
  <si>
    <t xml:space="preserve">Jasa Instalasi Paving </t>
  </si>
  <si>
    <t>Instalasi Paving Stone (Blok) Tbl.6 cm Abu-2 Empat Persegi Panjang</t>
  </si>
  <si>
    <t>Instalasi Batu Bata Tempel</t>
  </si>
  <si>
    <t xml:space="preserve">Instalasi Batu Bobos RTM </t>
  </si>
  <si>
    <t>Instalasi Kuda  kuda Baja Profil WF</t>
  </si>
  <si>
    <t>Instalasi Genteng Karang Pilang</t>
  </si>
  <si>
    <t>Instalasi Wuwung Genteng Karang Pilang</t>
  </si>
  <si>
    <t>Instalasi Listplank Kalsiplang</t>
  </si>
  <si>
    <t>Instalasi Kaca Tempered tebal 10 mm</t>
  </si>
  <si>
    <t>Instalasi Kaca Mati tebal 5 mm</t>
  </si>
  <si>
    <t>Instalasi Kaca Mati tebal 10 mm</t>
  </si>
  <si>
    <t>Instalasi Kusen Alumunium Profil 4" DARK BROWN</t>
  </si>
  <si>
    <t>Instalasi Slimar Alumunium Profil 3/8 "</t>
  </si>
  <si>
    <t>Instalasi Kusen PJ1</t>
  </si>
  <si>
    <t>Instalasi Kusen PJ2</t>
  </si>
  <si>
    <t>Instalasi Kusen P1</t>
  </si>
  <si>
    <t>Instalasi Kusen P3</t>
  </si>
  <si>
    <t>Instalasi Kusen J1</t>
  </si>
  <si>
    <t>Instalasi Kusen J3</t>
  </si>
  <si>
    <t>Instalasi Kusen J2</t>
  </si>
  <si>
    <t>Instalasi Kusen J4</t>
  </si>
  <si>
    <t>Instalasi Kusen BV</t>
  </si>
  <si>
    <t>Instalasi Kusen JX</t>
  </si>
  <si>
    <t>Instalasi Titik Stop Kontak Gedung</t>
  </si>
  <si>
    <t>Instalasi Titik Antena</t>
  </si>
  <si>
    <t>Instalasi Titik Lampu Gedung</t>
  </si>
  <si>
    <t>Instalasi Titik Lampu Downlight 4"</t>
  </si>
  <si>
    <t>Instalasi Titik Lampu Downlight 3"</t>
  </si>
  <si>
    <t>Instalasi Titik Lampu Downlight Outbow</t>
  </si>
  <si>
    <t>Instalasi Titik Lampu Strip</t>
  </si>
  <si>
    <t>Instalasi Titik Lampu Tempel + Lampu</t>
  </si>
  <si>
    <t>Instalasi Titik Lampu Dome Kotak</t>
  </si>
  <si>
    <t>Instalasi Lampu LED Strip (Fasad)</t>
  </si>
  <si>
    <t>Instalasi Saklar Tunggal</t>
  </si>
  <si>
    <t>Instalasi Saklar Ganda</t>
  </si>
  <si>
    <t>Instalasi Pipa Air Bersih diameter 1/2'' (Pipa Panas)</t>
  </si>
  <si>
    <t>Instalasi Pipa Air Bersih diameter 3/4''</t>
  </si>
  <si>
    <t>Instalasi Pipa Air Kotor diameter 3''</t>
  </si>
  <si>
    <t>Instalasi Pipa Air Kotor diameter 4''</t>
  </si>
  <si>
    <t>Instalasi Kran Air</t>
  </si>
  <si>
    <t>Instalasi Kitchen Sink + Kran</t>
  </si>
  <si>
    <t>Instalasi Wastafel Complete</t>
  </si>
  <si>
    <t>Instalasi Hand Shower</t>
  </si>
  <si>
    <t>Instalasi Mixer Shower</t>
  </si>
  <si>
    <t>Instalasi Tempat Sabun</t>
  </si>
  <si>
    <t>Instalasi Jet Shower</t>
  </si>
  <si>
    <t>Instalasi Avour</t>
  </si>
  <si>
    <t>Instalasi Sink Dapur + Kran</t>
  </si>
  <si>
    <t>Bahan Bangunan/Bahan Bangunan:</t>
  </si>
  <si>
    <t>Bahan Bangunan:</t>
  </si>
  <si>
    <t>Pengurugan dengan Bahan Bangunan Sirtu yang Dipadatkan</t>
  </si>
  <si>
    <t xml:space="preserve"> Bahan Bangunan:</t>
  </si>
  <si>
    <t>Bahan Bangunan :</t>
  </si>
  <si>
    <t>Bahan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</si>
</sst>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&quot;Rp&quot;* #,##0.00_-;\-&quot;Rp&quot;* #,##0.00_-;_-&quot;Rp&quot;* &quot;-&quot;_-;_-@_-"/>
    <numFmt numFmtId="165" formatCode="0.000"/>
    <numFmt numFmtId="166" formatCode="0.0"/>
    <numFmt numFmtId="167" formatCode="0.0000"/>
    <numFmt numFmtId="168" formatCode="_([$Rp-421]* #,##0.00_);_([$Rp-421]* \(#,##0.00\);_([$Rp-421]* &quot;-&quot;??_);_(@_)"/>
    <numFmt numFmtId="169" formatCode="_(* #,##0_);_(* \(#,##0\);_(* &quot;-&quot;_);_(@_)"/>
    <numFmt numFmtId="170" formatCode="_(* #,##0.00_);_(* \(#,##0.00\);_(* &quot;-&quot;_);_(@_)"/>
    <numFmt numFmtId="171" formatCode="0.00_);[Red]\(0.00\)"/>
    <numFmt numFmtId="172" formatCode="0_);[Red]\(0\)"/>
    <numFmt numFmtId="173" formatCode="_(* #,##0.000_);_(* \(#,##0.000\);_(* &quot;-&quot;_);_(@_)"/>
    <numFmt numFmtId="174" formatCode="_ * #,##0.00_ ;_ * \-#,##0.00_ ;_ * &quot;-&quot;??_ ;_ @_ "/>
    <numFmt numFmtId="175" formatCode="_ * #,##0.000_ ;_ * \-#,##0.000_ ;_ * &quot;-&quot;??_ ;_ @_ "/>
    <numFmt numFmtId="176" formatCode="_-* #,##0.000_-;\-* #,##0.000_-;_-* &quot;-&quot;???_-;_-@_-"/>
    <numFmt numFmtId="177" formatCode="0.00_ "/>
    <numFmt numFmtId="178" formatCode="_(* #,##0.00_);_(* \(#,##0.00\);_(* &quot;-&quot;??_);_(@_)"/>
    <numFmt numFmtId="179" formatCode="_(* #,##0.000_);_(* \(#,##0.000\);_(* &quot;-&quot;??_);_(@_)"/>
    <numFmt numFmtId="180" formatCode="_(* #,##0.00000000000_);_(* \(#,##0.00000000000\);_(* &quot;-&quot;??_);_(@_)"/>
    <numFmt numFmtId="181" formatCode="_-* #,##0.00_-;\-* #,##0.00_-;_-* &quot;-&quot;_-;_-@_-"/>
    <numFmt numFmtId="182" formatCode="_(&quot;Rp&quot;* #,##0.00_);_(&quot;Rp&quot;* \(#,##0.00\);_(&quot;Rp&quot;* &quot;-&quot;_);_(@_)"/>
  </numFmts>
  <fonts count="5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Futura Bk BT"/>
      <family val="2"/>
    </font>
    <font>
      <sz val="11"/>
      <name val="Futura Bk BT"/>
      <family val="2"/>
    </font>
    <font>
      <b/>
      <u/>
      <sz val="11"/>
      <name val="Futura Bk BT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b/>
      <u/>
      <sz val="11"/>
      <name val="Tw Cen MT"/>
      <family val="2"/>
    </font>
    <font>
      <sz val="11"/>
      <name val="Tw Cen MT"/>
      <family val="2"/>
    </font>
    <font>
      <b/>
      <sz val="11"/>
      <name val="Tw Cen MT"/>
      <family val="2"/>
    </font>
    <font>
      <b/>
      <u/>
      <sz val="20"/>
      <color theme="1"/>
      <name val="Futura Bk BT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Tahoma"/>
      <family val="2"/>
    </font>
    <font>
      <b/>
      <i/>
      <sz val="10"/>
      <name val="Trebuchet MS"/>
      <family val="2"/>
    </font>
    <font>
      <sz val="10"/>
      <name val="Trebuchet MS"/>
      <family val="2"/>
    </font>
    <font>
      <b/>
      <i/>
      <sz val="12"/>
      <name val="Trebuchet MS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u/>
      <sz val="14"/>
      <name val="Times New Roman"/>
      <family val="1"/>
    </font>
    <font>
      <sz val="10"/>
      <name val="Arial Narrow"/>
      <family val="2"/>
    </font>
    <font>
      <b/>
      <sz val="10"/>
      <name val="Arial Narrow"/>
      <family val="2"/>
    </font>
    <font>
      <i/>
      <sz val="9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sz val="10"/>
      <color rgb="FFFFFF00"/>
      <name val="Arial Narrow"/>
      <family val="2"/>
    </font>
    <font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i/>
      <sz val="10"/>
      <name val="Times New Roman"/>
      <family val="1"/>
    </font>
    <font>
      <i/>
      <sz val="11"/>
      <name val="Times New Roman"/>
      <family val="1"/>
    </font>
    <font>
      <b/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74" fontId="2" fillId="0" borderId="0" applyFont="0" applyFill="0" applyBorder="0" applyAlignment="0" applyProtection="0">
      <alignment vertical="center"/>
    </xf>
    <xf numFmtId="0" fontId="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2" fillId="0" borderId="0"/>
    <xf numFmtId="0" fontId="23" fillId="0" borderId="0"/>
    <xf numFmtId="17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23" fillId="0" borderId="0"/>
    <xf numFmtId="0" fontId="2" fillId="0" borderId="0"/>
    <xf numFmtId="41" fontId="2" fillId="0" borderId="0" applyFont="0" applyFill="0" applyBorder="0" applyAlignment="0" applyProtection="0"/>
    <xf numFmtId="0" fontId="45" fillId="0" borderId="0"/>
    <xf numFmtId="0" fontId="2" fillId="0" borderId="0"/>
    <xf numFmtId="0" fontId="47" fillId="0" borderId="0" applyNumberFormat="0" applyFill="0" applyBorder="0" applyAlignment="0" applyProtection="0"/>
  </cellStyleXfs>
  <cellXfs count="646">
    <xf numFmtId="0" fontId="0" fillId="0" borderId="0" xfId="0"/>
    <xf numFmtId="0" fontId="3" fillId="0" borderId="0" xfId="2" applyFont="1" applyAlignment="1">
      <alignment vertical="center"/>
    </xf>
    <xf numFmtId="165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8" fillId="0" borderId="0" xfId="3" applyAlignment="1">
      <alignment horizontal="left" vertical="top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167" fontId="10" fillId="0" borderId="0" xfId="3" applyNumberFormat="1" applyFont="1" applyAlignment="1">
      <alignment horizontal="center" vertical="center"/>
    </xf>
    <xf numFmtId="42" fontId="10" fillId="0" borderId="0" xfId="3" applyNumberFormat="1" applyFont="1" applyAlignment="1">
      <alignment horizontal="left" vertical="center"/>
    </xf>
    <xf numFmtId="42" fontId="10" fillId="0" borderId="0" xfId="4" applyNumberFormat="1" applyFont="1" applyFill="1" applyBorder="1" applyAlignment="1">
      <alignment horizontal="left" vertical="center"/>
    </xf>
    <xf numFmtId="0" fontId="9" fillId="0" borderId="40" xfId="3" applyFont="1" applyBorder="1" applyAlignment="1">
      <alignment horizontal="center" vertical="center" wrapText="1"/>
    </xf>
    <xf numFmtId="0" fontId="9" fillId="0" borderId="41" xfId="3" applyFont="1" applyBorder="1" applyAlignment="1">
      <alignment horizontal="left" vertical="center"/>
    </xf>
    <xf numFmtId="167" fontId="10" fillId="0" borderId="41" xfId="3" applyNumberFormat="1" applyFont="1" applyBorder="1" applyAlignment="1">
      <alignment horizontal="center" vertical="center" wrapText="1"/>
    </xf>
    <xf numFmtId="0" fontId="10" fillId="0" borderId="41" xfId="3" applyFont="1" applyBorder="1" applyAlignment="1">
      <alignment horizontal="center" vertical="center" wrapText="1"/>
    </xf>
    <xf numFmtId="42" fontId="10" fillId="0" borderId="41" xfId="3" applyNumberFormat="1" applyFont="1" applyBorder="1" applyAlignment="1">
      <alignment horizontal="left" vertical="center" wrapText="1"/>
    </xf>
    <xf numFmtId="42" fontId="10" fillId="0" borderId="42" xfId="4" applyNumberFormat="1" applyFont="1" applyFill="1" applyBorder="1" applyAlignment="1">
      <alignment horizontal="left" vertical="center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left" vertical="center"/>
    </xf>
    <xf numFmtId="167" fontId="10" fillId="5" borderId="3" xfId="3" applyNumberFormat="1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center" vertical="center" wrapText="1"/>
    </xf>
    <xf numFmtId="42" fontId="10" fillId="5" borderId="3" xfId="3" applyNumberFormat="1" applyFont="1" applyFill="1" applyBorder="1" applyAlignment="1">
      <alignment horizontal="left" vertical="center" wrapText="1"/>
    </xf>
    <xf numFmtId="42" fontId="10" fillId="5" borderId="4" xfId="4" applyNumberFormat="1" applyFont="1" applyFill="1" applyBorder="1" applyAlignment="1">
      <alignment horizontal="left" vertical="center" wrapText="1"/>
    </xf>
    <xf numFmtId="0" fontId="10" fillId="0" borderId="43" xfId="3" applyFont="1" applyBorder="1" applyAlignment="1">
      <alignment horizontal="center" vertical="center" wrapText="1"/>
    </xf>
    <xf numFmtId="0" fontId="9" fillId="0" borderId="44" xfId="3" applyFont="1" applyBorder="1" applyAlignment="1">
      <alignment horizontal="left" vertical="center"/>
    </xf>
    <xf numFmtId="167" fontId="10" fillId="0" borderId="44" xfId="3" applyNumberFormat="1" applyFont="1" applyBorder="1" applyAlignment="1">
      <alignment horizontal="center" vertical="center" wrapText="1"/>
    </xf>
    <xf numFmtId="0" fontId="10" fillId="0" borderId="44" xfId="3" applyFont="1" applyBorder="1" applyAlignment="1">
      <alignment horizontal="center" vertical="center" wrapText="1"/>
    </xf>
    <xf numFmtId="42" fontId="10" fillId="0" borderId="44" xfId="3" applyNumberFormat="1" applyFont="1" applyBorder="1" applyAlignment="1">
      <alignment horizontal="left" vertical="center" wrapText="1"/>
    </xf>
    <xf numFmtId="42" fontId="10" fillId="0" borderId="45" xfId="4" applyNumberFormat="1" applyFont="1" applyFill="1" applyBorder="1" applyAlignment="1">
      <alignment horizontal="left" vertical="center" wrapText="1"/>
    </xf>
    <xf numFmtId="0" fontId="10" fillId="0" borderId="44" xfId="3" applyFont="1" applyBorder="1" applyAlignment="1">
      <alignment horizontal="left" vertical="center"/>
    </xf>
    <xf numFmtId="167" fontId="10" fillId="0" borderId="44" xfId="3" applyNumberFormat="1" applyFont="1" applyBorder="1" applyAlignment="1">
      <alignment horizontal="center" vertical="center" shrinkToFit="1"/>
    </xf>
    <xf numFmtId="42" fontId="10" fillId="0" borderId="44" xfId="3" applyNumberFormat="1" applyFont="1" applyBorder="1" applyAlignment="1">
      <alignment horizontal="left" vertical="center" shrinkToFit="1"/>
    </xf>
    <xf numFmtId="42" fontId="10" fillId="0" borderId="45" xfId="4" applyNumberFormat="1" applyFont="1" applyFill="1" applyBorder="1" applyAlignment="1">
      <alignment horizontal="left" vertical="center" shrinkToFit="1"/>
    </xf>
    <xf numFmtId="42" fontId="9" fillId="0" borderId="44" xfId="3" applyNumberFormat="1" applyFont="1" applyBorder="1" applyAlignment="1">
      <alignment horizontal="left" vertical="center" wrapText="1"/>
    </xf>
    <xf numFmtId="42" fontId="9" fillId="0" borderId="45" xfId="4" applyNumberFormat="1" applyFont="1" applyFill="1" applyBorder="1" applyAlignment="1">
      <alignment horizontal="left" vertical="center" shrinkToFit="1"/>
    </xf>
    <xf numFmtId="42" fontId="9" fillId="6" borderId="45" xfId="4" applyNumberFormat="1" applyFont="1" applyFill="1" applyBorder="1" applyAlignment="1">
      <alignment horizontal="left" vertical="center" shrinkToFit="1"/>
    </xf>
    <xf numFmtId="0" fontId="10" fillId="0" borderId="46" xfId="3" applyFont="1" applyBorder="1" applyAlignment="1">
      <alignment horizontal="center" vertical="center" wrapText="1"/>
    </xf>
    <xf numFmtId="0" fontId="10" fillId="0" borderId="47" xfId="3" applyFont="1" applyBorder="1" applyAlignment="1">
      <alignment horizontal="left" vertical="center"/>
    </xf>
    <xf numFmtId="167" fontId="10" fillId="0" borderId="47" xfId="3" applyNumberFormat="1" applyFont="1" applyBorder="1" applyAlignment="1">
      <alignment horizontal="center" vertical="center" wrapText="1"/>
    </xf>
    <xf numFmtId="0" fontId="10" fillId="0" borderId="47" xfId="3" applyFont="1" applyBorder="1" applyAlignment="1">
      <alignment horizontal="center" vertical="center" wrapText="1"/>
    </xf>
    <xf numFmtId="42" fontId="9" fillId="0" borderId="47" xfId="3" applyNumberFormat="1" applyFont="1" applyBorder="1" applyAlignment="1">
      <alignment horizontal="left" vertical="center" wrapText="1"/>
    </xf>
    <xf numFmtId="42" fontId="9" fillId="0" borderId="48" xfId="4" applyNumberFormat="1" applyFont="1" applyFill="1" applyBorder="1" applyAlignment="1">
      <alignment horizontal="left" vertical="center" shrinkToFit="1"/>
    </xf>
    <xf numFmtId="0" fontId="10" fillId="0" borderId="49" xfId="3" applyFont="1" applyBorder="1" applyAlignment="1">
      <alignment horizontal="center" vertical="center" wrapText="1"/>
    </xf>
    <xf numFmtId="167" fontId="10" fillId="0" borderId="50" xfId="3" applyNumberFormat="1" applyFont="1" applyBorder="1" applyAlignment="1">
      <alignment horizontal="center" vertical="center" wrapText="1"/>
    </xf>
    <xf numFmtId="0" fontId="10" fillId="0" borderId="50" xfId="3" applyFont="1" applyBorder="1" applyAlignment="1">
      <alignment horizontal="center" vertical="center" wrapText="1"/>
    </xf>
    <xf numFmtId="42" fontId="10" fillId="0" borderId="50" xfId="3" applyNumberFormat="1" applyFont="1" applyBorder="1" applyAlignment="1">
      <alignment horizontal="left" vertical="center" wrapText="1"/>
    </xf>
    <xf numFmtId="42" fontId="10" fillId="0" borderId="51" xfId="4" applyNumberFormat="1" applyFont="1" applyFill="1" applyBorder="1" applyAlignment="1">
      <alignment horizontal="left" vertical="center" wrapText="1"/>
    </xf>
    <xf numFmtId="42" fontId="9" fillId="7" borderId="45" xfId="4" applyNumberFormat="1" applyFont="1" applyFill="1" applyBorder="1" applyAlignment="1">
      <alignment horizontal="left" vertical="center" shrinkToFit="1"/>
    </xf>
    <xf numFmtId="0" fontId="9" fillId="5" borderId="3" xfId="3" applyFont="1" applyFill="1" applyBorder="1" applyAlignment="1">
      <alignment horizontal="left" vertical="center" wrapText="1"/>
    </xf>
    <xf numFmtId="0" fontId="9" fillId="0" borderId="43" xfId="3" applyFont="1" applyBorder="1" applyAlignment="1">
      <alignment vertical="center" wrapText="1"/>
    </xf>
    <xf numFmtId="167" fontId="10" fillId="0" borderId="44" xfId="3" applyNumberFormat="1" applyFont="1" applyBorder="1" applyAlignment="1">
      <alignment vertical="center" wrapText="1"/>
    </xf>
    <xf numFmtId="0" fontId="9" fillId="0" borderId="44" xfId="3" applyFont="1" applyBorder="1" applyAlignment="1">
      <alignment horizontal="center" vertical="center" wrapText="1"/>
    </xf>
    <xf numFmtId="42" fontId="10" fillId="0" borderId="44" xfId="3" applyNumberFormat="1" applyFont="1" applyBorder="1" applyAlignment="1">
      <alignment vertical="center" wrapText="1"/>
    </xf>
    <xf numFmtId="42" fontId="10" fillId="0" borderId="45" xfId="4" applyNumberFormat="1" applyFont="1" applyFill="1" applyBorder="1" applyAlignment="1">
      <alignment vertical="center" wrapText="1"/>
    </xf>
    <xf numFmtId="0" fontId="10" fillId="0" borderId="52" xfId="3" applyFont="1" applyBorder="1" applyAlignment="1">
      <alignment horizontal="center" vertical="center" wrapText="1"/>
    </xf>
    <xf numFmtId="0" fontId="10" fillId="0" borderId="53" xfId="3" applyFont="1" applyBorder="1" applyAlignment="1">
      <alignment horizontal="left" vertical="center"/>
    </xf>
    <xf numFmtId="167" fontId="10" fillId="0" borderId="53" xfId="3" applyNumberFormat="1" applyFont="1" applyBorder="1" applyAlignment="1">
      <alignment horizontal="center" vertical="center" wrapText="1"/>
    </xf>
    <xf numFmtId="0" fontId="10" fillId="0" borderId="53" xfId="3" applyFont="1" applyBorder="1" applyAlignment="1">
      <alignment horizontal="center" vertical="center" wrapText="1"/>
    </xf>
    <xf numFmtId="42" fontId="9" fillId="0" borderId="53" xfId="3" applyNumberFormat="1" applyFont="1" applyBorder="1" applyAlignment="1">
      <alignment horizontal="left" vertical="center" wrapText="1"/>
    </xf>
    <xf numFmtId="42" fontId="9" fillId="0" borderId="54" xfId="4" applyNumberFormat="1" applyFont="1" applyFill="1" applyBorder="1" applyAlignment="1">
      <alignment horizontal="left" vertical="center" shrinkToFit="1"/>
    </xf>
    <xf numFmtId="0" fontId="9" fillId="0" borderId="43" xfId="3" applyFont="1" applyBorder="1" applyAlignment="1">
      <alignment horizontal="center" vertical="center" wrapText="1"/>
    </xf>
    <xf numFmtId="0" fontId="9" fillId="0" borderId="46" xfId="3" applyFont="1" applyBorder="1" applyAlignment="1">
      <alignment horizontal="center" vertical="center" wrapText="1"/>
    </xf>
    <xf numFmtId="0" fontId="9" fillId="0" borderId="47" xfId="3" applyFont="1" applyBorder="1" applyAlignment="1">
      <alignment horizontal="left" vertical="center"/>
    </xf>
    <xf numFmtId="42" fontId="9" fillId="6" borderId="48" xfId="4" applyNumberFormat="1" applyFont="1" applyFill="1" applyBorder="1" applyAlignment="1">
      <alignment horizontal="left" vertical="center" shrinkToFit="1"/>
    </xf>
    <xf numFmtId="0" fontId="9" fillId="0" borderId="55" xfId="3" applyFont="1" applyBorder="1" applyAlignment="1">
      <alignment horizontal="center" vertical="center" wrapText="1"/>
    </xf>
    <xf numFmtId="0" fontId="9" fillId="0" borderId="56" xfId="3" applyFont="1" applyBorder="1" applyAlignment="1">
      <alignment horizontal="left" vertical="center"/>
    </xf>
    <xf numFmtId="167" fontId="10" fillId="0" borderId="56" xfId="3" applyNumberFormat="1" applyFont="1" applyBorder="1" applyAlignment="1">
      <alignment horizontal="center" vertical="center" wrapText="1"/>
    </xf>
    <xf numFmtId="0" fontId="10" fillId="0" borderId="56" xfId="3" applyFont="1" applyBorder="1" applyAlignment="1">
      <alignment horizontal="center" vertical="center" wrapText="1"/>
    </xf>
    <xf numFmtId="42" fontId="9" fillId="0" borderId="56" xfId="3" applyNumberFormat="1" applyFont="1" applyBorder="1" applyAlignment="1">
      <alignment horizontal="left" vertical="center" wrapText="1"/>
    </xf>
    <xf numFmtId="42" fontId="9" fillId="0" borderId="57" xfId="4" applyNumberFormat="1" applyFont="1" applyFill="1" applyBorder="1" applyAlignment="1">
      <alignment horizontal="left" vertical="center" shrinkToFit="1"/>
    </xf>
    <xf numFmtId="0" fontId="9" fillId="5" borderId="26" xfId="3" applyFont="1" applyFill="1" applyBorder="1" applyAlignment="1">
      <alignment horizontal="center" vertical="center" wrapText="1"/>
    </xf>
    <xf numFmtId="0" fontId="12" fillId="5" borderId="27" xfId="3" applyFont="1" applyFill="1" applyBorder="1" applyAlignment="1">
      <alignment horizontal="left" vertical="center"/>
    </xf>
    <xf numFmtId="167" fontId="10" fillId="5" borderId="27" xfId="3" applyNumberFormat="1" applyFont="1" applyFill="1" applyBorder="1" applyAlignment="1">
      <alignment horizontal="center" vertical="center" wrapText="1"/>
    </xf>
    <xf numFmtId="0" fontId="9" fillId="5" borderId="27" xfId="3" applyFont="1" applyFill="1" applyBorder="1" applyAlignment="1">
      <alignment horizontal="center" vertical="center" wrapText="1"/>
    </xf>
    <xf numFmtId="42" fontId="10" fillId="5" borderId="27" xfId="3" applyNumberFormat="1" applyFont="1" applyFill="1" applyBorder="1" applyAlignment="1">
      <alignment horizontal="left" vertical="center" wrapText="1"/>
    </xf>
    <xf numFmtId="42" fontId="10" fillId="5" borderId="29" xfId="4" applyNumberFormat="1" applyFont="1" applyFill="1" applyBorder="1" applyAlignment="1">
      <alignment horizontal="left" vertical="center" wrapText="1"/>
    </xf>
    <xf numFmtId="0" fontId="12" fillId="5" borderId="3" xfId="3" applyFont="1" applyFill="1" applyBorder="1" applyAlignment="1">
      <alignment horizontal="left" vertical="center"/>
    </xf>
    <xf numFmtId="0" fontId="9" fillId="5" borderId="27" xfId="3" applyFont="1" applyFill="1" applyBorder="1" applyAlignment="1">
      <alignment horizontal="left" vertical="center"/>
    </xf>
    <xf numFmtId="0" fontId="10" fillId="0" borderId="55" xfId="3" applyFont="1" applyBorder="1" applyAlignment="1">
      <alignment horizontal="center" vertical="center" wrapText="1"/>
    </xf>
    <xf numFmtId="0" fontId="10" fillId="0" borderId="56" xfId="3" applyFont="1" applyBorder="1" applyAlignment="1">
      <alignment horizontal="left" vertical="center"/>
    </xf>
    <xf numFmtId="0" fontId="10" fillId="0" borderId="58" xfId="3" applyFont="1" applyBorder="1" applyAlignment="1">
      <alignment horizontal="center" vertical="center" wrapText="1"/>
    </xf>
    <xf numFmtId="0" fontId="10" fillId="0" borderId="59" xfId="3" applyFont="1" applyBorder="1" applyAlignment="1">
      <alignment horizontal="left" vertical="center"/>
    </xf>
    <xf numFmtId="167" fontId="10" fillId="0" borderId="59" xfId="3" applyNumberFormat="1" applyFont="1" applyBorder="1" applyAlignment="1">
      <alignment horizontal="center" vertical="center" wrapText="1"/>
    </xf>
    <xf numFmtId="0" fontId="10" fillId="0" borderId="59" xfId="3" applyFont="1" applyBorder="1" applyAlignment="1">
      <alignment horizontal="center" vertical="center" wrapText="1"/>
    </xf>
    <xf numFmtId="42" fontId="9" fillId="0" borderId="59" xfId="3" applyNumberFormat="1" applyFont="1" applyBorder="1" applyAlignment="1">
      <alignment horizontal="left" vertical="center" wrapText="1"/>
    </xf>
    <xf numFmtId="42" fontId="9" fillId="0" borderId="60" xfId="4" applyNumberFormat="1" applyFont="1" applyFill="1" applyBorder="1" applyAlignment="1">
      <alignment horizontal="left" vertical="center" shrinkToFit="1"/>
    </xf>
    <xf numFmtId="0" fontId="10" fillId="0" borderId="34" xfId="3" applyFont="1" applyBorder="1" applyAlignment="1">
      <alignment horizontal="center" vertical="center" wrapText="1"/>
    </xf>
    <xf numFmtId="0" fontId="10" fillId="0" borderId="35" xfId="3" applyFont="1" applyBorder="1" applyAlignment="1">
      <alignment horizontal="left" vertical="center"/>
    </xf>
    <xf numFmtId="167" fontId="10" fillId="0" borderId="35" xfId="3" applyNumberFormat="1" applyFont="1" applyBorder="1" applyAlignment="1">
      <alignment horizontal="center" vertical="center" wrapText="1"/>
    </xf>
    <xf numFmtId="0" fontId="10" fillId="0" borderId="35" xfId="3" applyFont="1" applyBorder="1" applyAlignment="1">
      <alignment horizontal="center" vertical="center" wrapText="1"/>
    </xf>
    <xf numFmtId="42" fontId="9" fillId="0" borderId="35" xfId="3" applyNumberFormat="1" applyFont="1" applyBorder="1" applyAlignment="1">
      <alignment horizontal="left" vertical="center" wrapText="1"/>
    </xf>
    <xf numFmtId="42" fontId="9" fillId="0" borderId="36" xfId="4" applyNumberFormat="1" applyFont="1" applyFill="1" applyBorder="1" applyAlignment="1">
      <alignment horizontal="left" vertical="center" shrinkToFit="1"/>
    </xf>
    <xf numFmtId="42" fontId="10" fillId="5" borderId="4" xfId="5" applyNumberFormat="1" applyFont="1" applyFill="1" applyBorder="1" applyAlignment="1">
      <alignment horizontal="left" vertical="center" wrapText="1"/>
    </xf>
    <xf numFmtId="42" fontId="9" fillId="0" borderId="45" xfId="5" applyNumberFormat="1" applyFont="1" applyFill="1" applyBorder="1" applyAlignment="1">
      <alignment horizontal="left" vertical="center" shrinkToFit="1"/>
    </xf>
    <xf numFmtId="42" fontId="10" fillId="0" borderId="45" xfId="5" applyNumberFormat="1" applyFont="1" applyFill="1" applyBorder="1" applyAlignment="1">
      <alignment horizontal="left" vertical="center" shrinkToFit="1"/>
    </xf>
    <xf numFmtId="42" fontId="9" fillId="7" borderId="45" xfId="5" applyNumberFormat="1" applyFont="1" applyFill="1" applyBorder="1" applyAlignment="1">
      <alignment horizontal="left" vertical="center" shrinkToFit="1"/>
    </xf>
    <xf numFmtId="42" fontId="9" fillId="0" borderId="54" xfId="5" applyNumberFormat="1" applyFont="1" applyFill="1" applyBorder="1" applyAlignment="1">
      <alignment horizontal="left" vertical="center" shrinkToFit="1"/>
    </xf>
    <xf numFmtId="42" fontId="10" fillId="5" borderId="29" xfId="5" applyNumberFormat="1" applyFont="1" applyFill="1" applyBorder="1" applyAlignment="1">
      <alignment horizontal="left" vertical="center" wrapText="1"/>
    </xf>
    <xf numFmtId="42" fontId="10" fillId="0" borderId="45" xfId="5" applyNumberFormat="1" applyFont="1" applyFill="1" applyBorder="1" applyAlignment="1">
      <alignment horizontal="left" vertical="center" wrapText="1"/>
    </xf>
    <xf numFmtId="42" fontId="9" fillId="6" borderId="45" xfId="5" applyNumberFormat="1" applyFont="1" applyFill="1" applyBorder="1" applyAlignment="1">
      <alignment horizontal="left" vertical="center" shrinkToFit="1"/>
    </xf>
    <xf numFmtId="0" fontId="15" fillId="0" borderId="43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left" vertical="center"/>
    </xf>
    <xf numFmtId="167" fontId="15" fillId="0" borderId="44" xfId="3" applyNumberFormat="1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42" fontId="16" fillId="0" borderId="44" xfId="3" applyNumberFormat="1" applyFont="1" applyBorder="1" applyAlignment="1">
      <alignment horizontal="left" vertical="center" wrapText="1"/>
    </xf>
    <xf numFmtId="42" fontId="16" fillId="0" borderId="45" xfId="4" applyNumberFormat="1" applyFont="1" applyFill="1" applyBorder="1" applyAlignment="1">
      <alignment horizontal="left" vertical="center" shrinkToFit="1"/>
    </xf>
    <xf numFmtId="0" fontId="9" fillId="0" borderId="44" xfId="3" applyFont="1" applyBorder="1" applyAlignment="1">
      <alignment vertical="center" wrapText="1"/>
    </xf>
    <xf numFmtId="42" fontId="9" fillId="0" borderId="45" xfId="6" applyNumberFormat="1" applyFont="1" applyFill="1" applyBorder="1" applyAlignment="1">
      <alignment horizontal="left" vertical="center" shrinkToFit="1"/>
    </xf>
    <xf numFmtId="42" fontId="10" fillId="0" borderId="45" xfId="6" applyNumberFormat="1" applyFont="1" applyFill="1" applyBorder="1" applyAlignment="1">
      <alignment horizontal="left" vertical="center" shrinkToFit="1"/>
    </xf>
    <xf numFmtId="42" fontId="9" fillId="6" borderId="45" xfId="6" applyNumberFormat="1" applyFont="1" applyFill="1" applyBorder="1" applyAlignment="1">
      <alignment horizontal="left" vertical="center" shrinkToFit="1"/>
    </xf>
    <xf numFmtId="42" fontId="9" fillId="0" borderId="54" xfId="6" applyNumberFormat="1" applyFont="1" applyFill="1" applyBorder="1" applyAlignment="1">
      <alignment horizontal="left" vertical="center" shrinkToFit="1"/>
    </xf>
    <xf numFmtId="0" fontId="8" fillId="0" borderId="61" xfId="3" applyBorder="1" applyAlignment="1">
      <alignment horizontal="left" vertical="top"/>
    </xf>
    <xf numFmtId="0" fontId="9" fillId="0" borderId="44" xfId="3" applyFont="1" applyBorder="1" applyAlignment="1">
      <alignment vertical="center"/>
    </xf>
    <xf numFmtId="0" fontId="10" fillId="0" borderId="44" xfId="3" applyFont="1" applyBorder="1" applyAlignment="1">
      <alignment vertical="center" wrapText="1"/>
    </xf>
    <xf numFmtId="0" fontId="11" fillId="0" borderId="44" xfId="3" applyFont="1" applyBorder="1" applyAlignment="1">
      <alignment horizontal="left" vertical="center"/>
    </xf>
    <xf numFmtId="0" fontId="9" fillId="5" borderId="62" xfId="3" applyFont="1" applyFill="1" applyBorder="1" applyAlignment="1">
      <alignment horizontal="center" vertical="center" wrapText="1"/>
    </xf>
    <xf numFmtId="0" fontId="9" fillId="5" borderId="30" xfId="3" applyFont="1" applyFill="1" applyBorder="1" applyAlignment="1">
      <alignment horizontal="left" vertical="center"/>
    </xf>
    <xf numFmtId="167" fontId="10" fillId="5" borderId="30" xfId="3" applyNumberFormat="1" applyFont="1" applyFill="1" applyBorder="1" applyAlignment="1">
      <alignment horizontal="center" vertical="center" wrapText="1"/>
    </xf>
    <xf numFmtId="0" fontId="9" fillId="5" borderId="30" xfId="3" applyFont="1" applyFill="1" applyBorder="1" applyAlignment="1">
      <alignment horizontal="center" vertical="center" wrapText="1"/>
    </xf>
    <xf numFmtId="42" fontId="10" fillId="5" borderId="30" xfId="3" applyNumberFormat="1" applyFont="1" applyFill="1" applyBorder="1" applyAlignment="1">
      <alignment horizontal="left" vertical="center" wrapText="1"/>
    </xf>
    <xf numFmtId="42" fontId="10" fillId="5" borderId="63" xfId="4" applyNumberFormat="1" applyFont="1" applyFill="1" applyBorder="1" applyAlignment="1">
      <alignment horizontal="left" vertical="center" wrapText="1"/>
    </xf>
    <xf numFmtId="0" fontId="9" fillId="0" borderId="64" xfId="3" applyFont="1" applyBorder="1" applyAlignment="1">
      <alignment horizontal="center" vertical="center"/>
    </xf>
    <xf numFmtId="0" fontId="9" fillId="0" borderId="65" xfId="3" applyFont="1" applyBorder="1" applyAlignment="1">
      <alignment horizontal="center" vertical="center"/>
    </xf>
    <xf numFmtId="42" fontId="9" fillId="0" borderId="66" xfId="3" applyNumberFormat="1" applyFont="1" applyBorder="1" applyAlignment="1">
      <alignment horizontal="center" vertical="center"/>
    </xf>
    <xf numFmtId="0" fontId="10" fillId="0" borderId="49" xfId="3" applyFont="1" applyBorder="1" applyAlignment="1">
      <alignment horizontal="center" vertical="center"/>
    </xf>
    <xf numFmtId="0" fontId="10" fillId="0" borderId="50" xfId="3" applyFont="1" applyBorder="1" applyAlignment="1">
      <alignment horizontal="left" vertical="center"/>
    </xf>
    <xf numFmtId="0" fontId="10" fillId="0" borderId="50" xfId="3" applyFont="1" applyBorder="1" applyAlignment="1">
      <alignment horizontal="center" vertical="center"/>
    </xf>
    <xf numFmtId="42" fontId="10" fillId="0" borderId="51" xfId="3" applyNumberFormat="1" applyFont="1" applyBorder="1" applyAlignment="1">
      <alignment horizontal="left" vertical="center"/>
    </xf>
    <xf numFmtId="0" fontId="10" fillId="0" borderId="43" xfId="3" applyFont="1" applyBorder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42" fontId="10" fillId="0" borderId="45" xfId="3" applyNumberFormat="1" applyFont="1" applyBorder="1" applyAlignment="1">
      <alignment horizontal="left" vertical="center"/>
    </xf>
    <xf numFmtId="0" fontId="10" fillId="0" borderId="55" xfId="3" applyFont="1" applyBorder="1" applyAlignment="1">
      <alignment horizontal="center" vertical="center"/>
    </xf>
    <xf numFmtId="0" fontId="10" fillId="0" borderId="56" xfId="3" applyFont="1" applyBorder="1" applyAlignment="1">
      <alignment horizontal="left" vertical="center" wrapText="1"/>
    </xf>
    <xf numFmtId="0" fontId="10" fillId="0" borderId="56" xfId="3" applyFont="1" applyBorder="1" applyAlignment="1">
      <alignment horizontal="center" vertical="center"/>
    </xf>
    <xf numFmtId="42" fontId="10" fillId="0" borderId="57" xfId="3" applyNumberFormat="1" applyFont="1" applyBorder="1" applyAlignment="1">
      <alignment horizontal="left" vertical="center"/>
    </xf>
    <xf numFmtId="0" fontId="10" fillId="0" borderId="0" xfId="3" applyFont="1" applyAlignment="1">
      <alignment horizontal="left" vertical="center" wrapText="1"/>
    </xf>
    <xf numFmtId="42" fontId="10" fillId="0" borderId="0" xfId="3" applyNumberFormat="1" applyFont="1" applyAlignment="1">
      <alignment horizontal="left" vertical="center" shrinkToFit="1"/>
    </xf>
    <xf numFmtId="42" fontId="10" fillId="0" borderId="45" xfId="3" applyNumberFormat="1" applyFont="1" applyBorder="1" applyAlignment="1">
      <alignment horizontal="left" vertical="center" shrinkToFit="1"/>
    </xf>
    <xf numFmtId="0" fontId="10" fillId="0" borderId="44" xfId="3" applyFont="1" applyBorder="1" applyAlignment="1">
      <alignment horizontal="left" vertical="center" wrapText="1"/>
    </xf>
    <xf numFmtId="42" fontId="10" fillId="0" borderId="57" xfId="3" applyNumberFormat="1" applyFont="1" applyBorder="1" applyAlignment="1">
      <alignment horizontal="left" vertical="center" shrinkToFit="1"/>
    </xf>
    <xf numFmtId="0" fontId="10" fillId="0" borderId="0" xfId="3" applyFont="1" applyAlignment="1">
      <alignment horizontal="center" vertical="center" wrapText="1"/>
    </xf>
    <xf numFmtId="0" fontId="8" fillId="0" borderId="0" xfId="3" applyAlignment="1">
      <alignment horizontal="center" vertical="top"/>
    </xf>
    <xf numFmtId="0" fontId="2" fillId="0" borderId="0" xfId="7"/>
    <xf numFmtId="0" fontId="19" fillId="0" borderId="35" xfId="8" applyFont="1" applyBorder="1" applyAlignment="1">
      <alignment horizontal="center"/>
    </xf>
    <xf numFmtId="0" fontId="19" fillId="0" borderId="53" xfId="8" applyFont="1" applyBorder="1" applyAlignment="1">
      <alignment horizontal="center"/>
    </xf>
    <xf numFmtId="0" fontId="19" fillId="0" borderId="31" xfId="8" applyFont="1" applyBorder="1" applyAlignment="1">
      <alignment horizontal="center"/>
    </xf>
    <xf numFmtId="0" fontId="19" fillId="0" borderId="30" xfId="8" applyFont="1" applyBorder="1" applyAlignment="1">
      <alignment horizontal="center"/>
    </xf>
    <xf numFmtId="170" fontId="20" fillId="0" borderId="77" xfId="9" applyNumberFormat="1" applyFont="1" applyFill="1" applyBorder="1"/>
    <xf numFmtId="170" fontId="20" fillId="0" borderId="71" xfId="9" applyNumberFormat="1" applyFont="1" applyFill="1" applyBorder="1"/>
    <xf numFmtId="170" fontId="20" fillId="0" borderId="72" xfId="9" applyNumberFormat="1" applyFont="1" applyFill="1" applyBorder="1" applyAlignment="1">
      <alignment horizontal="center"/>
    </xf>
    <xf numFmtId="170" fontId="20" fillId="0" borderId="72" xfId="9" applyNumberFormat="1" applyFont="1" applyFill="1" applyBorder="1"/>
    <xf numFmtId="169" fontId="20" fillId="0" borderId="71" xfId="9" applyFont="1" applyFill="1" applyBorder="1" applyAlignment="1">
      <alignment horizontal="center"/>
    </xf>
    <xf numFmtId="169" fontId="20" fillId="0" borderId="72" xfId="9" applyFont="1" applyFill="1" applyBorder="1" applyAlignment="1">
      <alignment horizontal="center"/>
    </xf>
    <xf numFmtId="169" fontId="20" fillId="0" borderId="73" xfId="9" applyFont="1" applyFill="1" applyBorder="1" applyAlignment="1">
      <alignment horizontal="center"/>
    </xf>
    <xf numFmtId="170" fontId="20" fillId="0" borderId="31" xfId="9" applyNumberFormat="1" applyFont="1" applyFill="1" applyBorder="1" applyAlignment="1">
      <alignment horizontal="center"/>
    </xf>
    <xf numFmtId="0" fontId="20" fillId="0" borderId="78" xfId="8" applyFont="1" applyBorder="1"/>
    <xf numFmtId="169" fontId="19" fillId="0" borderId="52" xfId="9" applyFont="1" applyFill="1" applyBorder="1" applyAlignment="1">
      <alignment horizontal="center"/>
    </xf>
    <xf numFmtId="170" fontId="19" fillId="0" borderId="69" xfId="9" applyNumberFormat="1" applyFont="1" applyFill="1" applyBorder="1"/>
    <xf numFmtId="170" fontId="19" fillId="0" borderId="0" xfId="9" applyNumberFormat="1" applyFont="1" applyFill="1" applyBorder="1" applyAlignment="1">
      <alignment horizontal="center"/>
    </xf>
    <xf numFmtId="170" fontId="19" fillId="0" borderId="0" xfId="9" applyNumberFormat="1" applyFont="1" applyFill="1" applyBorder="1"/>
    <xf numFmtId="169" fontId="20" fillId="0" borderId="69" xfId="9" applyFont="1" applyFill="1" applyBorder="1"/>
    <xf numFmtId="169" fontId="20" fillId="0" borderId="0" xfId="9" applyFont="1" applyFill="1" applyBorder="1"/>
    <xf numFmtId="169" fontId="20" fillId="0" borderId="70" xfId="9" applyFont="1" applyFill="1" applyBorder="1"/>
    <xf numFmtId="170" fontId="20" fillId="0" borderId="53" xfId="9" applyNumberFormat="1" applyFont="1" applyFill="1" applyBorder="1"/>
    <xf numFmtId="0" fontId="20" fillId="0" borderId="54" xfId="8" applyFont="1" applyBorder="1"/>
    <xf numFmtId="171" fontId="19" fillId="0" borderId="52" xfId="9" applyNumberFormat="1" applyFont="1" applyFill="1" applyBorder="1" applyAlignment="1"/>
    <xf numFmtId="172" fontId="20" fillId="0" borderId="52" xfId="9" applyNumberFormat="1" applyFont="1" applyFill="1" applyBorder="1" applyAlignment="1">
      <alignment horizontal="center"/>
    </xf>
    <xf numFmtId="170" fontId="20" fillId="0" borderId="69" xfId="9" applyNumberFormat="1" applyFont="1" applyFill="1" applyBorder="1"/>
    <xf numFmtId="170" fontId="20" fillId="0" borderId="0" xfId="9" applyNumberFormat="1" applyFont="1" applyFill="1" applyBorder="1"/>
    <xf numFmtId="169" fontId="20" fillId="0" borderId="0" xfId="9" applyFont="1" applyFill="1" applyBorder="1" applyAlignment="1">
      <alignment horizontal="left"/>
    </xf>
    <xf numFmtId="171" fontId="20" fillId="0" borderId="52" xfId="9" applyNumberFormat="1" applyFont="1" applyFill="1" applyBorder="1" applyAlignment="1">
      <alignment horizontal="center"/>
    </xf>
    <xf numFmtId="170" fontId="20" fillId="0" borderId="70" xfId="9" applyNumberFormat="1" applyFont="1" applyFill="1" applyBorder="1"/>
    <xf numFmtId="171" fontId="20" fillId="0" borderId="52" xfId="9" applyNumberFormat="1" applyFont="1" applyFill="1" applyBorder="1" applyAlignment="1">
      <alignment horizontal="right"/>
    </xf>
    <xf numFmtId="173" fontId="20" fillId="0" borderId="70" xfId="9" applyNumberFormat="1" applyFont="1" applyFill="1" applyBorder="1"/>
    <xf numFmtId="171" fontId="20" fillId="0" borderId="62" xfId="9" applyNumberFormat="1" applyFont="1" applyFill="1" applyBorder="1"/>
    <xf numFmtId="170" fontId="20" fillId="0" borderId="74" xfId="9" applyNumberFormat="1" applyFont="1" applyFill="1" applyBorder="1"/>
    <xf numFmtId="170" fontId="20" fillId="0" borderId="75" xfId="9" applyNumberFormat="1" applyFont="1" applyFill="1" applyBorder="1"/>
    <xf numFmtId="169" fontId="20" fillId="0" borderId="74" xfId="9" applyFont="1" applyFill="1" applyBorder="1"/>
    <xf numFmtId="169" fontId="20" fillId="0" borderId="75" xfId="9" applyFont="1" applyFill="1" applyBorder="1"/>
    <xf numFmtId="169" fontId="20" fillId="0" borderId="76" xfId="9" applyFont="1" applyFill="1" applyBorder="1"/>
    <xf numFmtId="170" fontId="20" fillId="0" borderId="30" xfId="9" applyNumberFormat="1" applyFont="1" applyFill="1" applyBorder="1"/>
    <xf numFmtId="0" fontId="20" fillId="0" borderId="63" xfId="8" applyFont="1" applyBorder="1"/>
    <xf numFmtId="170" fontId="20" fillId="0" borderId="52" xfId="9" applyNumberFormat="1" applyFont="1" applyFill="1" applyBorder="1"/>
    <xf numFmtId="170" fontId="21" fillId="0" borderId="53" xfId="9" quotePrefix="1" applyNumberFormat="1" applyFont="1" applyFill="1" applyBorder="1" applyAlignment="1">
      <alignment horizontal="right"/>
    </xf>
    <xf numFmtId="170" fontId="21" fillId="0" borderId="53" xfId="9" applyNumberFormat="1" applyFont="1" applyFill="1" applyBorder="1"/>
    <xf numFmtId="0" fontId="21" fillId="0" borderId="0" xfId="8" applyFont="1"/>
    <xf numFmtId="170" fontId="19" fillId="0" borderId="53" xfId="9" applyNumberFormat="1" applyFont="1" applyFill="1" applyBorder="1"/>
    <xf numFmtId="0" fontId="20" fillId="0" borderId="54" xfId="8" applyFont="1" applyBorder="1" applyAlignment="1">
      <alignment horizontal="left"/>
    </xf>
    <xf numFmtId="2" fontId="2" fillId="0" borderId="0" xfId="7" applyNumberFormat="1"/>
    <xf numFmtId="170" fontId="20" fillId="0" borderId="62" xfId="9" applyNumberFormat="1" applyFont="1" applyFill="1" applyBorder="1"/>
    <xf numFmtId="0" fontId="20" fillId="0" borderId="79" xfId="8" applyFont="1" applyBorder="1"/>
    <xf numFmtId="0" fontId="20" fillId="0" borderId="12" xfId="8" applyFont="1" applyBorder="1"/>
    <xf numFmtId="0" fontId="20" fillId="0" borderId="12" xfId="8" applyFont="1" applyBorder="1" applyAlignment="1">
      <alignment horizontal="right"/>
    </xf>
    <xf numFmtId="170" fontId="19" fillId="0" borderId="12" xfId="8" applyNumberFormat="1" applyFont="1" applyBorder="1"/>
    <xf numFmtId="0" fontId="19" fillId="0" borderId="13" xfId="8" applyFont="1" applyBorder="1"/>
    <xf numFmtId="0" fontId="20" fillId="0" borderId="32" xfId="8" applyFont="1" applyBorder="1"/>
    <xf numFmtId="0" fontId="20" fillId="0" borderId="0" xfId="8" applyFont="1"/>
    <xf numFmtId="0" fontId="20" fillId="0" borderId="33" xfId="8" applyFont="1" applyBorder="1"/>
    <xf numFmtId="170" fontId="20" fillId="0" borderId="0" xfId="8" applyNumberFormat="1" applyFont="1"/>
    <xf numFmtId="0" fontId="20" fillId="0" borderId="0" xfId="8" applyFont="1" applyAlignment="1">
      <alignment horizontal="center"/>
    </xf>
    <xf numFmtId="170" fontId="20" fillId="0" borderId="0" xfId="8" applyNumberFormat="1" applyFont="1" applyAlignment="1">
      <alignment horizontal="center"/>
    </xf>
    <xf numFmtId="175" fontId="20" fillId="0" borderId="0" xfId="10" applyNumberFormat="1" applyFont="1" applyFill="1" applyAlignment="1"/>
    <xf numFmtId="0" fontId="2" fillId="7" borderId="0" xfId="7" applyFill="1"/>
    <xf numFmtId="176" fontId="6" fillId="0" borderId="0" xfId="7" applyNumberFormat="1" applyFont="1"/>
    <xf numFmtId="0" fontId="19" fillId="0" borderId="0" xfId="8" applyFont="1"/>
    <xf numFmtId="0" fontId="22" fillId="0" borderId="0" xfId="8" applyFont="1"/>
    <xf numFmtId="175" fontId="22" fillId="0" borderId="0" xfId="10" applyNumberFormat="1" applyFont="1" applyFill="1" applyAlignment="1"/>
    <xf numFmtId="0" fontId="19" fillId="7" borderId="0" xfId="8" applyFont="1" applyFill="1"/>
    <xf numFmtId="0" fontId="2" fillId="0" borderId="32" xfId="7" applyBorder="1"/>
    <xf numFmtId="0" fontId="1" fillId="7" borderId="0" xfId="7" quotePrefix="1" applyFont="1" applyFill="1"/>
    <xf numFmtId="0" fontId="1" fillId="7" borderId="0" xfId="7" applyFont="1" applyFill="1"/>
    <xf numFmtId="0" fontId="1" fillId="7" borderId="0" xfId="7" applyFont="1" applyFill="1" applyAlignment="1">
      <alignment horizontal="center"/>
    </xf>
    <xf numFmtId="0" fontId="2" fillId="0" borderId="33" xfId="7" applyBorder="1"/>
    <xf numFmtId="0" fontId="2" fillId="0" borderId="23" xfId="7" applyBorder="1"/>
    <xf numFmtId="0" fontId="2" fillId="0" borderId="24" xfId="7" applyBorder="1"/>
    <xf numFmtId="0" fontId="1" fillId="7" borderId="24" xfId="7" quotePrefix="1" applyFont="1" applyFill="1" applyBorder="1"/>
    <xf numFmtId="0" fontId="1" fillId="7" borderId="24" xfId="7" applyFont="1" applyFill="1" applyBorder="1"/>
    <xf numFmtId="175" fontId="1" fillId="7" borderId="24" xfId="7" applyNumberFormat="1" applyFont="1" applyFill="1" applyBorder="1" applyAlignment="1">
      <alignment horizontal="center"/>
    </xf>
    <xf numFmtId="0" fontId="2" fillId="0" borderId="25" xfId="7" applyBorder="1"/>
    <xf numFmtId="174" fontId="20" fillId="0" borderId="0" xfId="10" applyFont="1" applyFill="1" applyAlignment="1"/>
    <xf numFmtId="0" fontId="20" fillId="0" borderId="0" xfId="8" applyFont="1" applyAlignment="1">
      <alignment horizontal="center" vertical="center"/>
    </xf>
    <xf numFmtId="0" fontId="6" fillId="0" borderId="0" xfId="7" applyFont="1"/>
    <xf numFmtId="0" fontId="1" fillId="7" borderId="24" xfId="7" applyFont="1" applyFill="1" applyBorder="1" applyAlignment="1">
      <alignment horizontal="center"/>
    </xf>
    <xf numFmtId="177" fontId="1" fillId="7" borderId="24" xfId="7" applyNumberFormat="1" applyFont="1" applyFill="1" applyBorder="1" applyAlignment="1">
      <alignment horizontal="center"/>
    </xf>
    <xf numFmtId="177" fontId="1" fillId="7" borderId="0" xfId="7" applyNumberFormat="1" applyFont="1" applyFill="1" applyAlignment="1">
      <alignment horizontal="center"/>
    </xf>
    <xf numFmtId="43" fontId="2" fillId="0" borderId="0" xfId="7" applyNumberFormat="1"/>
    <xf numFmtId="0" fontId="23" fillId="0" borderId="0" xfId="11" applyFont="1"/>
    <xf numFmtId="0" fontId="23" fillId="0" borderId="0" xfId="11" applyFont="1" applyAlignment="1">
      <alignment horizontal="center"/>
    </xf>
    <xf numFmtId="0" fontId="24" fillId="0" borderId="81" xfId="11" applyFont="1" applyBorder="1" applyAlignment="1">
      <alignment vertical="center"/>
    </xf>
    <xf numFmtId="0" fontId="24" fillId="0" borderId="81" xfId="11" applyFont="1" applyBorder="1" applyAlignment="1">
      <alignment horizontal="center" vertical="center"/>
    </xf>
    <xf numFmtId="0" fontId="23" fillId="0" borderId="0" xfId="11" applyFont="1" applyAlignment="1">
      <alignment vertical="center"/>
    </xf>
    <xf numFmtId="0" fontId="24" fillId="0" borderId="88" xfId="11" applyFont="1" applyBorder="1" applyAlignment="1">
      <alignment horizontal="center" vertical="center"/>
    </xf>
    <xf numFmtId="0" fontId="25" fillId="0" borderId="93" xfId="11" applyFont="1" applyBorder="1" applyAlignment="1">
      <alignment vertical="center" wrapText="1"/>
    </xf>
    <xf numFmtId="0" fontId="23" fillId="0" borderId="41" xfId="11" applyFont="1" applyBorder="1"/>
    <xf numFmtId="0" fontId="23" fillId="0" borderId="94" xfId="11" applyFont="1" applyBorder="1"/>
    <xf numFmtId="0" fontId="23" fillId="0" borderId="95" xfId="11" applyFont="1" applyBorder="1"/>
    <xf numFmtId="0" fontId="23" fillId="0" borderId="94" xfId="11" applyFont="1" applyBorder="1" applyAlignment="1">
      <alignment horizontal="center"/>
    </xf>
    <xf numFmtId="0" fontId="23" fillId="0" borderId="96" xfId="11" applyFont="1" applyBorder="1" applyAlignment="1">
      <alignment horizontal="center"/>
    </xf>
    <xf numFmtId="0" fontId="26" fillId="0" borderId="96" xfId="11" applyFont="1" applyBorder="1" applyAlignment="1">
      <alignment horizontal="center"/>
    </xf>
    <xf numFmtId="0" fontId="26" fillId="0" borderId="96" xfId="11" applyFont="1" applyBorder="1"/>
    <xf numFmtId="178" fontId="27" fillId="0" borderId="41" xfId="12" applyFont="1" applyFill="1" applyBorder="1"/>
    <xf numFmtId="0" fontId="23" fillId="0" borderId="97" xfId="11" applyFont="1" applyBorder="1"/>
    <xf numFmtId="0" fontId="25" fillId="0" borderId="98" xfId="11" applyFont="1" applyBorder="1" applyAlignment="1">
      <alignment vertical="center" wrapText="1"/>
    </xf>
    <xf numFmtId="0" fontId="23" fillId="0" borderId="50" xfId="11" applyFont="1" applyBorder="1"/>
    <xf numFmtId="0" fontId="23" fillId="0" borderId="99" xfId="11" applyFont="1" applyBorder="1"/>
    <xf numFmtId="0" fontId="23" fillId="0" borderId="100" xfId="11" applyFont="1" applyBorder="1"/>
    <xf numFmtId="0" fontId="23" fillId="0" borderId="99" xfId="11" applyFont="1" applyBorder="1" applyAlignment="1">
      <alignment horizontal="center"/>
    </xf>
    <xf numFmtId="0" fontId="23" fillId="0" borderId="61" xfId="11" applyFont="1" applyBorder="1" applyAlignment="1">
      <alignment horizontal="center"/>
    </xf>
    <xf numFmtId="0" fontId="23" fillId="0" borderId="61" xfId="11" applyFont="1" applyBorder="1"/>
    <xf numFmtId="178" fontId="27" fillId="0" borderId="50" xfId="12" applyFont="1" applyFill="1" applyBorder="1"/>
    <xf numFmtId="0" fontId="23" fillId="0" borderId="101" xfId="11" applyFont="1" applyBorder="1"/>
    <xf numFmtId="0" fontId="28" fillId="0" borderId="102" xfId="13" applyFont="1" applyBorder="1" applyAlignment="1">
      <alignment horizontal="center"/>
    </xf>
    <xf numFmtId="0" fontId="23" fillId="0" borderId="44" xfId="11" applyFont="1" applyBorder="1"/>
    <xf numFmtId="0" fontId="28" fillId="0" borderId="103" xfId="13" applyFont="1" applyBorder="1" applyAlignment="1">
      <alignment horizontal="left" indent="1"/>
    </xf>
    <xf numFmtId="0" fontId="29" fillId="0" borderId="104" xfId="14" applyFont="1" applyBorder="1"/>
    <xf numFmtId="178" fontId="23" fillId="0" borderId="105" xfId="12" applyFont="1" applyFill="1" applyBorder="1" applyAlignment="1">
      <alignment horizontal="center"/>
    </xf>
    <xf numFmtId="178" fontId="23" fillId="0" borderId="103" xfId="12" applyFont="1" applyFill="1" applyBorder="1" applyAlignment="1">
      <alignment horizontal="center"/>
    </xf>
    <xf numFmtId="178" fontId="26" fillId="0" borderId="103" xfId="12" applyFont="1" applyFill="1" applyBorder="1" applyAlignment="1">
      <alignment horizontal="center"/>
    </xf>
    <xf numFmtId="178" fontId="23" fillId="0" borderId="103" xfId="12" applyFont="1" applyFill="1" applyBorder="1"/>
    <xf numFmtId="0" fontId="23" fillId="0" borderId="103" xfId="11" applyFont="1" applyBorder="1" applyAlignment="1">
      <alignment horizontal="center"/>
    </xf>
    <xf numFmtId="0" fontId="23" fillId="0" borderId="103" xfId="11" applyFont="1" applyBorder="1"/>
    <xf numFmtId="178" fontId="26" fillId="0" borderId="50" xfId="11" applyNumberFormat="1" applyFont="1" applyBorder="1"/>
    <xf numFmtId="170" fontId="30" fillId="0" borderId="50" xfId="15" applyNumberFormat="1" applyFont="1" applyFill="1" applyBorder="1"/>
    <xf numFmtId="178" fontId="23" fillId="0" borderId="50" xfId="12" applyFont="1" applyFill="1" applyBorder="1"/>
    <xf numFmtId="0" fontId="28" fillId="0" borderId="50" xfId="13" applyFont="1" applyBorder="1" applyAlignment="1">
      <alignment horizontal="center"/>
    </xf>
    <xf numFmtId="0" fontId="23" fillId="0" borderId="106" xfId="11" applyFont="1" applyBorder="1"/>
    <xf numFmtId="178" fontId="26" fillId="0" borderId="44" xfId="11" applyNumberFormat="1" applyFont="1" applyBorder="1"/>
    <xf numFmtId="170" fontId="30" fillId="0" borderId="44" xfId="15" applyNumberFormat="1" applyFont="1" applyFill="1" applyBorder="1"/>
    <xf numFmtId="178" fontId="23" fillId="0" borderId="44" xfId="12" applyFont="1" applyFill="1" applyBorder="1"/>
    <xf numFmtId="0" fontId="28" fillId="0" borderId="44" xfId="13" applyFont="1" applyBorder="1" applyAlignment="1">
      <alignment horizontal="center"/>
    </xf>
    <xf numFmtId="0" fontId="31" fillId="0" borderId="104" xfId="14" applyFont="1" applyBorder="1"/>
    <xf numFmtId="0" fontId="30" fillId="0" borderId="104" xfId="14" applyFont="1" applyBorder="1" applyAlignment="1">
      <alignment horizontal="left" indent="1"/>
    </xf>
    <xf numFmtId="0" fontId="23" fillId="0" borderId="103" xfId="12" applyNumberFormat="1" applyFont="1" applyFill="1" applyBorder="1" applyAlignment="1">
      <alignment horizontal="center"/>
    </xf>
    <xf numFmtId="179" fontId="23" fillId="0" borderId="103" xfId="16" applyNumberFormat="1" applyFont="1" applyFill="1" applyBorder="1"/>
    <xf numFmtId="0" fontId="23" fillId="0" borderId="102" xfId="11" applyFont="1" applyBorder="1"/>
    <xf numFmtId="0" fontId="23" fillId="0" borderId="106" xfId="11" applyFont="1" applyBorder="1" applyAlignment="1">
      <alignment horizontal="right"/>
    </xf>
    <xf numFmtId="0" fontId="23" fillId="0" borderId="109" xfId="11" applyFont="1" applyBorder="1"/>
    <xf numFmtId="0" fontId="23" fillId="0" borderId="110" xfId="11" applyFont="1" applyBorder="1"/>
    <xf numFmtId="0" fontId="28" fillId="0" borderId="111" xfId="13" applyFont="1" applyBorder="1" applyAlignment="1">
      <alignment horizontal="left" indent="1"/>
    </xf>
    <xf numFmtId="0" fontId="30" fillId="0" borderId="112" xfId="14" applyFont="1" applyBorder="1" applyAlignment="1">
      <alignment horizontal="left" indent="1"/>
    </xf>
    <xf numFmtId="178" fontId="23" fillId="0" borderId="113" xfId="12" applyFont="1" applyFill="1" applyBorder="1" applyAlignment="1">
      <alignment horizontal="center"/>
    </xf>
    <xf numFmtId="178" fontId="23" fillId="0" borderId="111" xfId="12" applyFont="1" applyFill="1" applyBorder="1" applyAlignment="1">
      <alignment horizontal="center"/>
    </xf>
    <xf numFmtId="178" fontId="23" fillId="0" borderId="111" xfId="12" applyFont="1" applyFill="1" applyBorder="1"/>
    <xf numFmtId="178" fontId="23" fillId="0" borderId="111" xfId="12" applyFont="1" applyFill="1" applyBorder="1" applyAlignment="1">
      <alignment horizontal="right"/>
    </xf>
    <xf numFmtId="179" fontId="23" fillId="0" borderId="111" xfId="16" applyNumberFormat="1" applyFont="1" applyFill="1" applyBorder="1"/>
    <xf numFmtId="0" fontId="23" fillId="0" borderId="111" xfId="11" applyFont="1" applyBorder="1" applyAlignment="1">
      <alignment horizontal="center"/>
    </xf>
    <xf numFmtId="0" fontId="23" fillId="0" borderId="111" xfId="11" applyFont="1" applyBorder="1"/>
    <xf numFmtId="178" fontId="26" fillId="0" borderId="88" xfId="11" applyNumberFormat="1" applyFont="1" applyBorder="1"/>
    <xf numFmtId="170" fontId="30" fillId="0" borderId="88" xfId="15" applyNumberFormat="1" applyFont="1" applyFill="1" applyBorder="1"/>
    <xf numFmtId="178" fontId="23" fillId="0" borderId="88" xfId="12" applyFont="1" applyFill="1" applyBorder="1"/>
    <xf numFmtId="0" fontId="28" fillId="0" borderId="88" xfId="13" applyFont="1" applyBorder="1" applyAlignment="1">
      <alignment horizontal="center"/>
    </xf>
    <xf numFmtId="178" fontId="26" fillId="0" borderId="114" xfId="11" applyNumberFormat="1" applyFont="1" applyBorder="1"/>
    <xf numFmtId="0" fontId="28" fillId="0" borderId="98" xfId="13" applyFont="1" applyBorder="1" applyAlignment="1">
      <alignment horizontal="center"/>
    </xf>
    <xf numFmtId="0" fontId="28" fillId="0" borderId="61" xfId="13" applyFont="1" applyBorder="1" applyAlignment="1">
      <alignment horizontal="left" indent="1"/>
    </xf>
    <xf numFmtId="0" fontId="30" fillId="0" borderId="100" xfId="14" applyFont="1" applyBorder="1" applyAlignment="1">
      <alignment horizontal="left" indent="1"/>
    </xf>
    <xf numFmtId="178" fontId="23" fillId="0" borderId="99" xfId="12" applyFont="1" applyFill="1" applyBorder="1" applyAlignment="1">
      <alignment horizontal="center"/>
    </xf>
    <xf numFmtId="178" fontId="23" fillId="0" borderId="61" xfId="12" applyFont="1" applyFill="1" applyBorder="1" applyAlignment="1">
      <alignment horizontal="center"/>
    </xf>
    <xf numFmtId="178" fontId="23" fillId="0" borderId="61" xfId="12" applyFont="1" applyFill="1" applyBorder="1"/>
    <xf numFmtId="179" fontId="23" fillId="0" borderId="61" xfId="16" applyNumberFormat="1" applyFont="1" applyFill="1" applyBorder="1"/>
    <xf numFmtId="178" fontId="26" fillId="0" borderId="53" xfId="11" applyNumberFormat="1" applyFont="1" applyBorder="1"/>
    <xf numFmtId="170" fontId="30" fillId="0" borderId="53" xfId="15" applyNumberFormat="1" applyFont="1" applyFill="1" applyBorder="1"/>
    <xf numFmtId="178" fontId="23" fillId="0" borderId="53" xfId="12" applyFont="1" applyFill="1" applyBorder="1"/>
    <xf numFmtId="0" fontId="28" fillId="0" borderId="53" xfId="13" applyFont="1" applyBorder="1" applyAlignment="1">
      <alignment horizontal="center"/>
    </xf>
    <xf numFmtId="0" fontId="23" fillId="0" borderId="101" xfId="11" applyFont="1" applyBorder="1" applyAlignment="1">
      <alignment horizontal="right"/>
    </xf>
    <xf numFmtId="0" fontId="23" fillId="0" borderId="105" xfId="11" applyFont="1" applyBorder="1"/>
    <xf numFmtId="0" fontId="23" fillId="0" borderId="113" xfId="11" applyFont="1" applyBorder="1"/>
    <xf numFmtId="0" fontId="23" fillId="0" borderId="98" xfId="11" applyFont="1" applyBorder="1"/>
    <xf numFmtId="178" fontId="23" fillId="0" borderId="50" xfId="11" applyNumberFormat="1" applyFont="1" applyBorder="1"/>
    <xf numFmtId="0" fontId="23" fillId="0" borderId="50" xfId="11" applyFont="1" applyBorder="1" applyAlignment="1">
      <alignment horizontal="center"/>
    </xf>
    <xf numFmtId="0" fontId="23" fillId="0" borderId="112" xfId="11" applyFont="1" applyBorder="1"/>
    <xf numFmtId="0" fontId="23" fillId="0" borderId="113" xfId="11" applyFont="1" applyBorder="1" applyAlignment="1">
      <alignment horizontal="center"/>
    </xf>
    <xf numFmtId="178" fontId="23" fillId="0" borderId="110" xfId="11" applyNumberFormat="1" applyFont="1" applyBorder="1"/>
    <xf numFmtId="0" fontId="23" fillId="0" borderId="110" xfId="11" applyFont="1" applyBorder="1" applyAlignment="1">
      <alignment horizontal="center"/>
    </xf>
    <xf numFmtId="0" fontId="23" fillId="0" borderId="115" xfId="11" applyFont="1" applyBorder="1"/>
    <xf numFmtId="178" fontId="27" fillId="0" borderId="0" xfId="12" applyFont="1" applyFill="1"/>
    <xf numFmtId="0" fontId="33" fillId="0" borderId="0" xfId="17" applyFont="1"/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center"/>
    </xf>
    <xf numFmtId="0" fontId="35" fillId="0" borderId="0" xfId="18" applyFont="1" applyAlignment="1">
      <alignment horizontal="center"/>
    </xf>
    <xf numFmtId="0" fontId="35" fillId="0" borderId="0" xfId="18" applyFont="1"/>
    <xf numFmtId="178" fontId="35" fillId="0" borderId="0" xfId="19" applyFont="1" applyFill="1" applyBorder="1" applyAlignment="1"/>
    <xf numFmtId="178" fontId="35" fillId="0" borderId="0" xfId="19" applyFont="1" applyFill="1" applyBorder="1" applyAlignment="1">
      <alignment horizontal="center"/>
    </xf>
    <xf numFmtId="178" fontId="35" fillId="0" borderId="0" xfId="19" applyFont="1" applyFill="1"/>
    <xf numFmtId="170" fontId="35" fillId="0" borderId="0" xfId="20" applyNumberFormat="1" applyFont="1" applyFill="1"/>
    <xf numFmtId="0" fontId="36" fillId="0" borderId="26" xfId="18" applyFont="1" applyBorder="1" applyAlignment="1">
      <alignment horizontal="center"/>
    </xf>
    <xf numFmtId="0" fontId="36" fillId="0" borderId="27" xfId="18" applyFont="1" applyBorder="1" applyAlignment="1">
      <alignment horizontal="center"/>
    </xf>
    <xf numFmtId="178" fontId="36" fillId="0" borderId="27" xfId="19" applyFont="1" applyFill="1" applyBorder="1" applyAlignment="1">
      <alignment horizontal="center"/>
    </xf>
    <xf numFmtId="170" fontId="36" fillId="0" borderId="27" xfId="20" applyNumberFormat="1" applyFont="1" applyFill="1" applyBorder="1" applyAlignment="1">
      <alignment horizontal="center"/>
    </xf>
    <xf numFmtId="0" fontId="36" fillId="0" borderId="0" xfId="18" applyFont="1"/>
    <xf numFmtId="0" fontId="37" fillId="0" borderId="5" xfId="18" applyFont="1" applyBorder="1" applyAlignment="1">
      <alignment horizontal="center"/>
    </xf>
    <xf numFmtId="0" fontId="37" fillId="0" borderId="6" xfId="18" applyFont="1" applyBorder="1" applyAlignment="1">
      <alignment horizontal="center"/>
    </xf>
    <xf numFmtId="178" fontId="37" fillId="0" borderId="6" xfId="19" applyFont="1" applyFill="1" applyBorder="1" applyAlignment="1">
      <alignment horizontal="center"/>
    </xf>
    <xf numFmtId="0" fontId="37" fillId="0" borderId="15" xfId="18" applyFont="1" applyBorder="1" applyAlignment="1">
      <alignment horizontal="center"/>
    </xf>
    <xf numFmtId="0" fontId="38" fillId="0" borderId="118" xfId="18" applyFont="1" applyBorder="1" applyAlignment="1">
      <alignment horizontal="center"/>
    </xf>
    <xf numFmtId="169" fontId="38" fillId="0" borderId="119" xfId="20" applyFont="1" applyFill="1" applyBorder="1" applyAlignment="1">
      <alignment horizontal="center"/>
    </xf>
    <xf numFmtId="169" fontId="38" fillId="0" borderId="120" xfId="20" applyFont="1" applyFill="1" applyBorder="1" applyAlignment="1">
      <alignment horizontal="center"/>
    </xf>
    <xf numFmtId="169" fontId="38" fillId="0" borderId="120" xfId="20" applyFont="1" applyFill="1" applyBorder="1" applyAlignment="1"/>
    <xf numFmtId="178" fontId="38" fillId="0" borderId="120" xfId="19" applyFont="1" applyFill="1" applyBorder="1" applyAlignment="1"/>
    <xf numFmtId="178" fontId="38" fillId="0" borderId="120" xfId="19" applyFont="1" applyFill="1" applyBorder="1" applyAlignment="1">
      <alignment horizontal="center"/>
    </xf>
    <xf numFmtId="169" fontId="38" fillId="0" borderId="121" xfId="20" applyFont="1" applyFill="1" applyBorder="1" applyAlignment="1"/>
    <xf numFmtId="0" fontId="38" fillId="0" borderId="122" xfId="18" applyFont="1" applyBorder="1" applyAlignment="1">
      <alignment horizontal="left"/>
    </xf>
    <xf numFmtId="0" fontId="38" fillId="0" borderId="122" xfId="18" applyFont="1" applyBorder="1"/>
    <xf numFmtId="178" fontId="38" fillId="0" borderId="122" xfId="19" applyFont="1" applyFill="1" applyBorder="1"/>
    <xf numFmtId="170" fontId="35" fillId="0" borderId="122" xfId="20" applyNumberFormat="1" applyFont="1" applyFill="1" applyBorder="1"/>
    <xf numFmtId="170" fontId="35" fillId="0" borderId="119" xfId="20" applyNumberFormat="1" applyFont="1" applyFill="1" applyBorder="1"/>
    <xf numFmtId="2" fontId="36" fillId="0" borderId="123" xfId="18" applyNumberFormat="1" applyFont="1" applyBorder="1"/>
    <xf numFmtId="0" fontId="36" fillId="0" borderId="43" xfId="18" applyFont="1" applyBorder="1" applyAlignment="1">
      <alignment horizontal="center"/>
    </xf>
    <xf numFmtId="169" fontId="36" fillId="0" borderId="105" xfId="20" applyFont="1" applyFill="1" applyBorder="1" applyAlignment="1">
      <alignment horizontal="left"/>
    </xf>
    <xf numFmtId="0" fontId="36" fillId="0" borderId="103" xfId="18" applyFont="1" applyBorder="1" applyAlignment="1">
      <alignment horizontal="center"/>
    </xf>
    <xf numFmtId="169" fontId="36" fillId="0" borderId="103" xfId="20" applyFont="1" applyFill="1" applyBorder="1" applyAlignment="1">
      <alignment horizontal="center"/>
    </xf>
    <xf numFmtId="169" fontId="36" fillId="0" borderId="103" xfId="20" applyFont="1" applyFill="1" applyBorder="1" applyAlignment="1">
      <alignment horizontal="left"/>
    </xf>
    <xf numFmtId="178" fontId="36" fillId="0" borderId="103" xfId="19" applyFont="1" applyFill="1" applyBorder="1" applyAlignment="1"/>
    <xf numFmtId="178" fontId="36" fillId="0" borderId="103" xfId="19" applyFont="1" applyFill="1" applyBorder="1" applyAlignment="1">
      <alignment horizontal="left"/>
    </xf>
    <xf numFmtId="169" fontId="36" fillId="0" borderId="104" xfId="20" applyFont="1" applyFill="1" applyBorder="1" applyAlignment="1"/>
    <xf numFmtId="0" fontId="35" fillId="0" borderId="44" xfId="18" applyFont="1" applyBorder="1" applyAlignment="1">
      <alignment horizontal="center"/>
    </xf>
    <xf numFmtId="170" fontId="35" fillId="0" borderId="44" xfId="20" applyNumberFormat="1" applyFont="1" applyFill="1" applyBorder="1"/>
    <xf numFmtId="178" fontId="35" fillId="0" borderId="44" xfId="19" applyFont="1" applyFill="1" applyBorder="1"/>
    <xf numFmtId="170" fontId="35" fillId="0" borderId="105" xfId="20" applyNumberFormat="1" applyFont="1" applyFill="1" applyBorder="1"/>
    <xf numFmtId="2" fontId="35" fillId="0" borderId="124" xfId="18" applyNumberFormat="1" applyFont="1" applyBorder="1"/>
    <xf numFmtId="0" fontId="35" fillId="0" borderId="43" xfId="18" applyFont="1" applyBorder="1" applyAlignment="1">
      <alignment horizontal="center"/>
    </xf>
    <xf numFmtId="169" fontId="35" fillId="0" borderId="103" xfId="20" applyFont="1" applyFill="1" applyBorder="1" applyAlignment="1">
      <alignment horizontal="center"/>
    </xf>
    <xf numFmtId="169" fontId="35" fillId="0" borderId="103" xfId="20" applyFont="1" applyFill="1" applyBorder="1" applyAlignment="1">
      <alignment horizontal="left"/>
    </xf>
    <xf numFmtId="169" fontId="35" fillId="0" borderId="103" xfId="20" applyFont="1" applyFill="1" applyBorder="1" applyAlignment="1"/>
    <xf numFmtId="178" fontId="35" fillId="0" borderId="103" xfId="19" applyFont="1" applyFill="1" applyBorder="1" applyAlignment="1"/>
    <xf numFmtId="178" fontId="35" fillId="0" borderId="103" xfId="19" applyFont="1" applyFill="1" applyBorder="1" applyAlignment="1">
      <alignment horizontal="center"/>
    </xf>
    <xf numFmtId="169" fontId="35" fillId="0" borderId="104" xfId="20" applyFont="1" applyFill="1" applyBorder="1" applyAlignment="1"/>
    <xf numFmtId="169" fontId="35" fillId="0" borderId="105" xfId="20" applyFont="1" applyFill="1" applyBorder="1" applyAlignment="1">
      <alignment horizontal="left"/>
    </xf>
    <xf numFmtId="0" fontId="35" fillId="0" borderId="103" xfId="18" applyFont="1" applyBorder="1" applyAlignment="1">
      <alignment horizontal="center"/>
    </xf>
    <xf numFmtId="178" fontId="35" fillId="0" borderId="103" xfId="21" applyNumberFormat="1" applyFont="1" applyBorder="1"/>
    <xf numFmtId="170" fontId="35" fillId="0" borderId="44" xfId="18" applyNumberFormat="1" applyFont="1" applyBorder="1"/>
    <xf numFmtId="0" fontId="35" fillId="0" borderId="125" xfId="18" applyFont="1" applyBorder="1" applyAlignment="1">
      <alignment horizontal="center"/>
    </xf>
    <xf numFmtId="169" fontId="35" fillId="0" borderId="126" xfId="20" applyFont="1" applyFill="1" applyBorder="1" applyAlignment="1">
      <alignment horizontal="center"/>
    </xf>
    <xf numFmtId="169" fontId="35" fillId="0" borderId="127" xfId="20" applyFont="1" applyFill="1" applyBorder="1" applyAlignment="1">
      <alignment horizontal="center"/>
    </xf>
    <xf numFmtId="169" fontId="35" fillId="0" borderId="127" xfId="20" applyFont="1" applyFill="1" applyBorder="1" applyAlignment="1"/>
    <xf numFmtId="178" fontId="35" fillId="0" borderId="127" xfId="19" applyFont="1" applyFill="1" applyBorder="1" applyAlignment="1"/>
    <xf numFmtId="178" fontId="35" fillId="0" borderId="127" xfId="19" applyFont="1" applyFill="1" applyBorder="1" applyAlignment="1">
      <alignment horizontal="center"/>
    </xf>
    <xf numFmtId="169" fontId="35" fillId="0" borderId="128" xfId="20" applyFont="1" applyFill="1" applyBorder="1" applyAlignment="1"/>
    <xf numFmtId="0" fontId="35" fillId="0" borderId="129" xfId="18" applyFont="1" applyBorder="1" applyAlignment="1">
      <alignment horizontal="center"/>
    </xf>
    <xf numFmtId="0" fontId="35" fillId="0" borderId="129" xfId="18" applyFont="1" applyBorder="1"/>
    <xf numFmtId="178" fontId="35" fillId="0" borderId="129" xfId="19" applyFont="1" applyFill="1" applyBorder="1"/>
    <xf numFmtId="170" fontId="35" fillId="0" borderId="129" xfId="20" applyNumberFormat="1" applyFont="1" applyFill="1" applyBorder="1"/>
    <xf numFmtId="170" fontId="35" fillId="0" borderId="126" xfId="20" applyNumberFormat="1" applyFont="1" applyFill="1" applyBorder="1"/>
    <xf numFmtId="2" fontId="36" fillId="0" borderId="130" xfId="18" applyNumberFormat="1" applyFont="1" applyBorder="1"/>
    <xf numFmtId="0" fontId="35" fillId="0" borderId="131" xfId="18" applyFont="1" applyBorder="1" applyAlignment="1">
      <alignment horizontal="center"/>
    </xf>
    <xf numFmtId="169" fontId="35" fillId="0" borderId="72" xfId="20" applyFont="1" applyFill="1" applyBorder="1" applyAlignment="1">
      <alignment horizontal="center"/>
    </xf>
    <xf numFmtId="169" fontId="35" fillId="0" borderId="72" xfId="20" applyFont="1" applyFill="1" applyBorder="1" applyAlignment="1"/>
    <xf numFmtId="178" fontId="35" fillId="0" borderId="72" xfId="19" applyFont="1" applyFill="1" applyBorder="1" applyAlignment="1"/>
    <xf numFmtId="178" fontId="35" fillId="0" borderId="72" xfId="19" applyFont="1" applyFill="1" applyBorder="1" applyAlignment="1">
      <alignment horizontal="center"/>
    </xf>
    <xf numFmtId="170" fontId="35" fillId="0" borderId="72" xfId="20" applyNumberFormat="1" applyFont="1" applyFill="1" applyBorder="1" applyAlignment="1">
      <alignment horizontal="center"/>
    </xf>
    <xf numFmtId="170" fontId="35" fillId="0" borderId="72" xfId="20" applyNumberFormat="1" applyFont="1" applyFill="1" applyBorder="1"/>
    <xf numFmtId="178" fontId="35" fillId="0" borderId="72" xfId="19" applyFont="1" applyFill="1" applyBorder="1"/>
    <xf numFmtId="170" fontId="35" fillId="0" borderId="73" xfId="20" applyNumberFormat="1" applyFont="1" applyFill="1" applyBorder="1" applyAlignment="1">
      <alignment horizontal="right"/>
    </xf>
    <xf numFmtId="2" fontId="39" fillId="0" borderId="71" xfId="18" applyNumberFormat="1" applyFont="1" applyBorder="1"/>
    <xf numFmtId="2" fontId="36" fillId="0" borderId="132" xfId="18" applyNumberFormat="1" applyFont="1" applyBorder="1"/>
    <xf numFmtId="0" fontId="38" fillId="0" borderId="23" xfId="18" applyFont="1" applyBorder="1" applyAlignment="1">
      <alignment horizontal="center"/>
    </xf>
    <xf numFmtId="169" fontId="38" fillId="0" borderId="24" xfId="20" applyFont="1" applyFill="1" applyBorder="1" applyAlignment="1">
      <alignment horizontal="center"/>
    </xf>
    <xf numFmtId="169" fontId="38" fillId="0" borderId="24" xfId="20" applyFont="1" applyFill="1" applyBorder="1" applyAlignment="1"/>
    <xf numFmtId="178" fontId="38" fillId="0" borderId="24" xfId="19" applyFont="1" applyFill="1" applyBorder="1" applyAlignment="1"/>
    <xf numFmtId="178" fontId="38" fillId="0" borderId="24" xfId="19" applyFont="1" applyFill="1" applyBorder="1" applyAlignment="1">
      <alignment horizontal="center"/>
    </xf>
    <xf numFmtId="0" fontId="38" fillId="0" borderId="24" xfId="18" applyFont="1" applyBorder="1" applyAlignment="1">
      <alignment horizontal="left"/>
    </xf>
    <xf numFmtId="0" fontId="38" fillId="0" borderId="24" xfId="18" applyFont="1" applyBorder="1"/>
    <xf numFmtId="178" fontId="38" fillId="0" borderId="24" xfId="19" applyFont="1" applyFill="1" applyBorder="1"/>
    <xf numFmtId="170" fontId="35" fillId="0" borderId="133" xfId="20" applyNumberFormat="1" applyFont="1" applyFill="1" applyBorder="1" applyAlignment="1">
      <alignment horizontal="right"/>
    </xf>
    <xf numFmtId="2" fontId="36" fillId="0" borderId="134" xfId="18" applyNumberFormat="1" applyFont="1" applyBorder="1"/>
    <xf numFmtId="2" fontId="36" fillId="0" borderId="25" xfId="18" applyNumberFormat="1" applyFont="1" applyBorder="1"/>
    <xf numFmtId="165" fontId="35" fillId="0" borderId="0" xfId="18" applyNumberFormat="1" applyFont="1"/>
    <xf numFmtId="0" fontId="40" fillId="0" borderId="0" xfId="18" applyFont="1"/>
    <xf numFmtId="0" fontId="41" fillId="0" borderId="0" xfId="17" applyFont="1"/>
    <xf numFmtId="180" fontId="35" fillId="0" borderId="103" xfId="19" applyNumberFormat="1" applyFont="1" applyFill="1" applyBorder="1" applyAlignment="1"/>
    <xf numFmtId="165" fontId="41" fillId="0" borderId="0" xfId="17" applyNumberFormat="1" applyFont="1"/>
    <xf numFmtId="178" fontId="35" fillId="0" borderId="0" xfId="18" applyNumberFormat="1" applyFont="1"/>
    <xf numFmtId="1" fontId="36" fillId="0" borderId="103" xfId="18" applyNumberFormat="1" applyFont="1" applyBorder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2" fillId="0" borderId="26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2" fontId="42" fillId="0" borderId="27" xfId="0" applyNumberFormat="1" applyFont="1" applyBorder="1" applyAlignment="1">
      <alignment horizontal="center" vertical="center"/>
    </xf>
    <xf numFmtId="166" fontId="42" fillId="0" borderId="27" xfId="0" applyNumberFormat="1" applyFont="1" applyBorder="1" applyAlignment="1">
      <alignment horizontal="center" vertical="center"/>
    </xf>
    <xf numFmtId="2" fontId="42" fillId="0" borderId="8" xfId="0" applyNumberFormat="1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2" fontId="42" fillId="0" borderId="6" xfId="0" applyNumberFormat="1" applyFont="1" applyBorder="1" applyAlignment="1">
      <alignment horizontal="center" vertical="center"/>
    </xf>
    <xf numFmtId="166" fontId="42" fillId="0" borderId="6" xfId="0" applyNumberFormat="1" applyFont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7" xfId="0" applyFont="1" applyFill="1" applyBorder="1" applyAlignment="1">
      <alignment vertical="center"/>
    </xf>
    <xf numFmtId="0" fontId="42" fillId="3" borderId="18" xfId="0" applyFont="1" applyFill="1" applyBorder="1" applyAlignment="1">
      <alignment vertical="center"/>
    </xf>
    <xf numFmtId="0" fontId="42" fillId="3" borderId="18" xfId="0" applyFont="1" applyFill="1" applyBorder="1" applyAlignment="1">
      <alignment horizontal="center" vertical="center"/>
    </xf>
    <xf numFmtId="0" fontId="42" fillId="3" borderId="19" xfId="0" applyFont="1" applyFill="1" applyBorder="1" applyAlignment="1">
      <alignment horizontal="left" vertical="center"/>
    </xf>
    <xf numFmtId="0" fontId="43" fillId="0" borderId="3" xfId="0" applyFont="1" applyBorder="1"/>
    <xf numFmtId="0" fontId="43" fillId="0" borderId="3" xfId="0" applyFont="1" applyBorder="1" applyAlignment="1">
      <alignment vertical="center"/>
    </xf>
    <xf numFmtId="2" fontId="43" fillId="0" borderId="3" xfId="0" applyNumberFormat="1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2" fontId="43" fillId="0" borderId="3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vertical="center"/>
    </xf>
    <xf numFmtId="49" fontId="42" fillId="0" borderId="2" xfId="0" applyNumberFormat="1" applyFont="1" applyBorder="1" applyAlignment="1">
      <alignment horizontal="center"/>
    </xf>
    <xf numFmtId="0" fontId="42" fillId="0" borderId="3" xfId="0" applyFont="1" applyBorder="1" applyAlignment="1">
      <alignment vertical="center"/>
    </xf>
    <xf numFmtId="0" fontId="43" fillId="0" borderId="11" xfId="0" applyFont="1" applyBorder="1" applyAlignment="1">
      <alignment horizontal="center"/>
    </xf>
    <xf numFmtId="2" fontId="43" fillId="0" borderId="30" xfId="0" applyNumberFormat="1" applyFont="1" applyBorder="1" applyAlignment="1">
      <alignment horizontal="center"/>
    </xf>
    <xf numFmtId="2" fontId="43" fillId="0" borderId="30" xfId="0" applyNumberFormat="1" applyFont="1" applyBorder="1" applyAlignment="1">
      <alignment horizontal="center" vertical="center"/>
    </xf>
    <xf numFmtId="2" fontId="43" fillId="0" borderId="31" xfId="0" applyNumberFormat="1" applyFont="1" applyBorder="1" applyAlignment="1">
      <alignment horizontal="center"/>
    </xf>
    <xf numFmtId="2" fontId="43" fillId="0" borderId="31" xfId="0" applyNumberFormat="1" applyFont="1" applyBorder="1" applyAlignment="1">
      <alignment horizontal="center" vertical="center"/>
    </xf>
    <xf numFmtId="43" fontId="43" fillId="0" borderId="0" xfId="1" applyFont="1"/>
    <xf numFmtId="0" fontId="43" fillId="0" borderId="14" xfId="0" applyFont="1" applyBorder="1" applyAlignment="1">
      <alignment vertical="center"/>
    </xf>
    <xf numFmtId="43" fontId="43" fillId="0" borderId="0" xfId="0" applyNumberFormat="1" applyFont="1"/>
    <xf numFmtId="0" fontId="43" fillId="0" borderId="3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2" fontId="43" fillId="0" borderId="3" xfId="22" applyNumberFormat="1" applyFont="1" applyBorder="1"/>
    <xf numFmtId="0" fontId="43" fillId="0" borderId="2" xfId="22" applyFont="1" applyBorder="1" applyAlignment="1">
      <alignment horizontal="center"/>
    </xf>
    <xf numFmtId="0" fontId="43" fillId="0" borderId="0" xfId="0" applyFont="1" applyAlignment="1">
      <alignment horizontal="center"/>
    </xf>
    <xf numFmtId="2" fontId="43" fillId="0" borderId="3" xfId="0" applyNumberFormat="1" applyFont="1" applyBorder="1"/>
    <xf numFmtId="2" fontId="43" fillId="0" borderId="3" xfId="0" applyNumberFormat="1" applyFont="1" applyBorder="1" applyAlignment="1">
      <alignment vertical="center"/>
    </xf>
    <xf numFmtId="0" fontId="43" fillId="0" borderId="3" xfId="24" applyFont="1" applyBorder="1" applyAlignment="1">
      <alignment vertical="center"/>
    </xf>
    <xf numFmtId="2" fontId="43" fillId="0" borderId="3" xfId="22" applyNumberFormat="1" applyFont="1" applyBorder="1" applyAlignment="1">
      <alignment horizontal="center"/>
    </xf>
    <xf numFmtId="2" fontId="42" fillId="0" borderId="30" xfId="0" applyNumberFormat="1" applyFont="1" applyBorder="1" applyAlignment="1">
      <alignment vertical="center"/>
    </xf>
    <xf numFmtId="2" fontId="43" fillId="0" borderId="4" xfId="22" applyNumberFormat="1" applyFont="1" applyBorder="1" applyAlignment="1">
      <alignment horizontal="center"/>
    </xf>
    <xf numFmtId="2" fontId="42" fillId="0" borderId="3" xfId="0" applyNumberFormat="1" applyFont="1" applyBorder="1" applyAlignment="1">
      <alignment vertical="center"/>
    </xf>
    <xf numFmtId="2" fontId="43" fillId="0" borderId="53" xfId="0" applyNumberFormat="1" applyFont="1" applyBorder="1" applyAlignment="1">
      <alignment vertical="center"/>
    </xf>
    <xf numFmtId="2" fontId="43" fillId="0" borderId="30" xfId="0" applyNumberFormat="1" applyFont="1" applyBorder="1"/>
    <xf numFmtId="0" fontId="43" fillId="0" borderId="14" xfId="24" applyFont="1" applyBorder="1" applyAlignment="1">
      <alignment vertical="center"/>
    </xf>
    <xf numFmtId="0" fontId="42" fillId="0" borderId="0" xfId="25" applyFont="1" applyAlignment="1">
      <alignment horizontal="center" vertical="center"/>
    </xf>
    <xf numFmtId="0" fontId="43" fillId="0" borderId="0" xfId="25" applyFont="1" applyAlignment="1">
      <alignment vertical="center"/>
    </xf>
    <xf numFmtId="2" fontId="43" fillId="0" borderId="0" xfId="25" applyNumberFormat="1" applyFont="1" applyAlignment="1">
      <alignment horizontal="left" vertical="center"/>
    </xf>
    <xf numFmtId="0" fontId="43" fillId="0" borderId="0" xfId="25" applyFont="1"/>
    <xf numFmtId="2" fontId="43" fillId="0" borderId="0" xfId="25" applyNumberFormat="1" applyFont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2" fontId="42" fillId="0" borderId="3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3" borderId="2" xfId="25" applyFont="1" applyFill="1" applyBorder="1" applyAlignment="1">
      <alignment horizontal="center" vertical="center"/>
    </xf>
    <xf numFmtId="164" fontId="43" fillId="0" borderId="3" xfId="22" applyNumberFormat="1" applyFont="1" applyBorder="1" applyAlignment="1">
      <alignment horizontal="center"/>
    </xf>
    <xf numFmtId="164" fontId="43" fillId="0" borderId="4" xfId="22" applyNumberFormat="1" applyFont="1" applyBorder="1" applyAlignment="1">
      <alignment horizontal="center"/>
    </xf>
    <xf numFmtId="0" fontId="42" fillId="0" borderId="2" xfId="22" applyFont="1" applyBorder="1" applyAlignment="1">
      <alignment horizontal="center"/>
    </xf>
    <xf numFmtId="2" fontId="42" fillId="0" borderId="3" xfId="22" applyNumberFormat="1" applyFont="1" applyBorder="1"/>
    <xf numFmtId="164" fontId="42" fillId="0" borderId="4" xfId="22" applyNumberFormat="1" applyFont="1" applyBorder="1" applyAlignment="1">
      <alignment horizontal="center"/>
    </xf>
    <xf numFmtId="170" fontId="22" fillId="0" borderId="75" xfId="9" applyNumberFormat="1" applyFont="1" applyFill="1" applyBorder="1"/>
    <xf numFmtId="169" fontId="22" fillId="0" borderId="74" xfId="9" applyFont="1" applyFill="1" applyBorder="1"/>
    <xf numFmtId="169" fontId="22" fillId="0" borderId="75" xfId="9" applyFont="1" applyFill="1" applyBorder="1"/>
    <xf numFmtId="169" fontId="22" fillId="0" borderId="76" xfId="9" applyFont="1" applyFill="1" applyBorder="1"/>
    <xf numFmtId="170" fontId="22" fillId="0" borderId="30" xfId="9" applyNumberFormat="1" applyFont="1" applyFill="1" applyBorder="1"/>
    <xf numFmtId="42" fontId="43" fillId="0" borderId="3" xfId="0" applyNumberFormat="1" applyFont="1" applyBorder="1"/>
    <xf numFmtId="0" fontId="47" fillId="0" borderId="0" xfId="26"/>
    <xf numFmtId="0" fontId="43" fillId="0" borderId="5" xfId="22" applyFont="1" applyBorder="1" applyAlignment="1">
      <alignment horizontal="center"/>
    </xf>
    <xf numFmtId="164" fontId="42" fillId="0" borderId="7" xfId="22" applyNumberFormat="1" applyFont="1" applyBorder="1" applyAlignment="1">
      <alignment horizontal="center"/>
    </xf>
    <xf numFmtId="44" fontId="43" fillId="0" borderId="0" xfId="0" applyNumberFormat="1" applyFont="1"/>
    <xf numFmtId="0" fontId="45" fillId="0" borderId="0" xfId="24"/>
    <xf numFmtId="181" fontId="2" fillId="0" borderId="0" xfId="23" applyNumberFormat="1"/>
    <xf numFmtId="0" fontId="48" fillId="0" borderId="0" xfId="2" applyFont="1"/>
    <xf numFmtId="4" fontId="49" fillId="0" borderId="0" xfId="2" applyNumberFormat="1" applyFont="1" applyAlignment="1">
      <alignment horizontal="right"/>
    </xf>
    <xf numFmtId="0" fontId="24" fillId="0" borderId="0" xfId="24" applyFont="1"/>
    <xf numFmtId="0" fontId="46" fillId="0" borderId="0" xfId="24" applyFont="1"/>
    <xf numFmtId="2" fontId="33" fillId="0" borderId="0" xfId="24" applyNumberFormat="1" applyFont="1" applyAlignment="1">
      <alignment horizontal="left"/>
    </xf>
    <xf numFmtId="0" fontId="50" fillId="0" borderId="0" xfId="24" applyFont="1" applyAlignment="1">
      <alignment horizontal="center" vertical="center"/>
    </xf>
    <xf numFmtId="182" fontId="50" fillId="0" borderId="0" xfId="24" applyNumberFormat="1" applyFont="1" applyAlignment="1">
      <alignment horizontal="center" vertical="center"/>
    </xf>
    <xf numFmtId="0" fontId="51" fillId="8" borderId="17" xfId="2" applyFont="1" applyFill="1" applyBorder="1" applyAlignment="1">
      <alignment horizontal="center" vertical="center"/>
    </xf>
    <xf numFmtId="0" fontId="51" fillId="8" borderId="18" xfId="2" applyFont="1" applyFill="1" applyBorder="1" applyAlignment="1">
      <alignment horizontal="left" vertical="center"/>
    </xf>
    <xf numFmtId="0" fontId="51" fillId="8" borderId="18" xfId="2" applyFont="1" applyFill="1" applyBorder="1" applyAlignment="1">
      <alignment horizontal="center" vertical="center"/>
    </xf>
    <xf numFmtId="4" fontId="51" fillId="8" borderId="19" xfId="2" applyNumberFormat="1" applyFont="1" applyFill="1" applyBorder="1" applyAlignment="1">
      <alignment horizontal="center" vertical="center" wrapText="1"/>
    </xf>
    <xf numFmtId="0" fontId="52" fillId="9" borderId="17" xfId="24" applyFont="1" applyFill="1" applyBorder="1" applyAlignment="1">
      <alignment horizontal="center"/>
    </xf>
    <xf numFmtId="0" fontId="45" fillId="0" borderId="62" xfId="24" applyBorder="1" applyAlignment="1">
      <alignment horizontal="center"/>
    </xf>
    <xf numFmtId="44" fontId="45" fillId="0" borderId="63" xfId="24" applyNumberFormat="1" applyBorder="1"/>
    <xf numFmtId="0" fontId="45" fillId="0" borderId="2" xfId="24" applyBorder="1" applyAlignment="1">
      <alignment horizontal="center"/>
    </xf>
    <xf numFmtId="44" fontId="45" fillId="0" borderId="4" xfId="24" applyNumberFormat="1" applyBorder="1"/>
    <xf numFmtId="0" fontId="45" fillId="0" borderId="77" xfId="24" applyBorder="1" applyAlignment="1">
      <alignment horizontal="center"/>
    </xf>
    <xf numFmtId="44" fontId="45" fillId="0" borderId="78" xfId="24" applyNumberFormat="1" applyBorder="1"/>
    <xf numFmtId="181" fontId="0" fillId="0" borderId="0" xfId="23" applyNumberFormat="1" applyFont="1"/>
    <xf numFmtId="44" fontId="1" fillId="0" borderId="1" xfId="24" applyNumberFormat="1" applyFont="1" applyBorder="1"/>
    <xf numFmtId="2" fontId="45" fillId="0" borderId="0" xfId="24" applyNumberFormat="1"/>
    <xf numFmtId="181" fontId="1" fillId="0" borderId="0" xfId="23" applyNumberFormat="1" applyFont="1"/>
    <xf numFmtId="0" fontId="53" fillId="0" borderId="23" xfId="2" applyFont="1" applyBorder="1" applyAlignment="1">
      <alignment horizontal="left" vertical="center"/>
    </xf>
    <xf numFmtId="0" fontId="48" fillId="0" borderId="24" xfId="2" applyFont="1" applyBorder="1" applyAlignment="1">
      <alignment horizontal="center" vertical="center"/>
    </xf>
    <xf numFmtId="0" fontId="54" fillId="0" borderId="24" xfId="2" applyFont="1" applyBorder="1" applyAlignment="1">
      <alignment horizontal="left" vertical="center"/>
    </xf>
    <xf numFmtId="4" fontId="33" fillId="0" borderId="25" xfId="2" applyNumberFormat="1" applyFont="1" applyBorder="1" applyAlignment="1">
      <alignment horizontal="center" vertical="center"/>
    </xf>
    <xf numFmtId="164" fontId="55" fillId="0" borderId="0" xfId="24" applyNumberFormat="1" applyFont="1" applyAlignment="1">
      <alignment horizontal="center" vertical="center"/>
    </xf>
    <xf numFmtId="164" fontId="43" fillId="0" borderId="0" xfId="24" applyNumberFormat="1" applyFont="1" applyAlignment="1">
      <alignment horizontal="center" vertical="center"/>
    </xf>
    <xf numFmtId="2" fontId="43" fillId="0" borderId="4" xfId="0" applyNumberFormat="1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2" fontId="44" fillId="0" borderId="4" xfId="0" applyNumberFormat="1" applyFont="1" applyBorder="1" applyAlignment="1">
      <alignment horizontal="left" vertical="center"/>
    </xf>
    <xf numFmtId="2" fontId="43" fillId="0" borderId="13" xfId="0" applyNumberFormat="1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13" xfId="0" applyFont="1" applyBorder="1" applyAlignment="1">
      <alignment horizontal="left" vertical="center"/>
    </xf>
    <xf numFmtId="0" fontId="43" fillId="0" borderId="5" xfId="0" applyFont="1" applyBorder="1" applyAlignment="1">
      <alignment horizontal="center"/>
    </xf>
    <xf numFmtId="0" fontId="43" fillId="0" borderId="6" xfId="0" applyFont="1" applyBorder="1"/>
    <xf numFmtId="2" fontId="43" fillId="0" borderId="6" xfId="0" applyNumberFormat="1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2" fontId="43" fillId="0" borderId="6" xfId="0" applyNumberFormat="1" applyFont="1" applyBorder="1" applyAlignment="1">
      <alignment horizontal="center" vertical="center"/>
    </xf>
    <xf numFmtId="0" fontId="43" fillId="0" borderId="7" xfId="0" applyFont="1" applyBorder="1" applyAlignment="1">
      <alignment horizontal="left" vertical="center"/>
    </xf>
    <xf numFmtId="44" fontId="0" fillId="0" borderId="0" xfId="0" applyNumberFormat="1"/>
    <xf numFmtId="0" fontId="11" fillId="0" borderId="50" xfId="3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/>
    </xf>
    <xf numFmtId="0" fontId="14" fillId="0" borderId="44" xfId="3" applyFont="1" applyBorder="1" applyAlignment="1">
      <alignment horizontal="left" vertical="center"/>
    </xf>
    <xf numFmtId="0" fontId="42" fillId="3" borderId="11" xfId="25" applyFont="1" applyFill="1" applyBorder="1" applyAlignment="1">
      <alignment horizontal="left" vertical="center"/>
    </xf>
    <xf numFmtId="0" fontId="42" fillId="3" borderId="12" xfId="25" applyFont="1" applyFill="1" applyBorder="1" applyAlignment="1">
      <alignment horizontal="left" vertical="center"/>
    </xf>
    <xf numFmtId="0" fontId="42" fillId="3" borderId="13" xfId="25" applyFont="1" applyFill="1" applyBorder="1" applyAlignment="1">
      <alignment horizontal="left" vertical="center"/>
    </xf>
    <xf numFmtId="2" fontId="42" fillId="0" borderId="15" xfId="22" applyNumberFormat="1" applyFont="1" applyBorder="1" applyAlignment="1">
      <alignment horizontal="right"/>
    </xf>
    <xf numFmtId="2" fontId="42" fillId="0" borderId="116" xfId="22" applyNumberFormat="1" applyFont="1" applyBorder="1" applyAlignment="1">
      <alignment horizontal="right"/>
    </xf>
    <xf numFmtId="2" fontId="42" fillId="0" borderId="16" xfId="22" applyNumberFormat="1" applyFont="1" applyBorder="1" applyAlignment="1">
      <alignment horizontal="right"/>
    </xf>
    <xf numFmtId="0" fontId="18" fillId="0" borderId="0" xfId="25" applyFont="1" applyAlignment="1">
      <alignment horizontal="center" vertical="center"/>
    </xf>
    <xf numFmtId="0" fontId="42" fillId="2" borderId="20" xfId="0" applyFont="1" applyFill="1" applyBorder="1" applyAlignment="1">
      <alignment horizontal="center" vertical="center"/>
    </xf>
    <xf numFmtId="0" fontId="42" fillId="2" borderId="21" xfId="0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horizontal="center" vertical="center"/>
    </xf>
    <xf numFmtId="0" fontId="42" fillId="2" borderId="23" xfId="0" applyFont="1" applyFill="1" applyBorder="1" applyAlignment="1">
      <alignment horizontal="center" vertical="center"/>
    </xf>
    <xf numFmtId="0" fontId="42" fillId="2" borderId="24" xfId="0" applyFont="1" applyFill="1" applyBorder="1" applyAlignment="1">
      <alignment horizontal="center" vertical="center"/>
    </xf>
    <xf numFmtId="0" fontId="42" fillId="2" borderId="25" xfId="0" applyFont="1" applyFill="1" applyBorder="1" applyAlignment="1">
      <alignment horizontal="center" vertical="center"/>
    </xf>
    <xf numFmtId="2" fontId="42" fillId="0" borderId="17" xfId="0" applyNumberFormat="1" applyFont="1" applyBorder="1" applyAlignment="1">
      <alignment horizontal="center"/>
    </xf>
    <xf numFmtId="2" fontId="42" fillId="0" borderId="18" xfId="0" applyNumberFormat="1" applyFont="1" applyBorder="1" applyAlignment="1">
      <alignment horizontal="center"/>
    </xf>
    <xf numFmtId="2" fontId="42" fillId="0" borderId="19" xfId="0" applyNumberFormat="1" applyFont="1" applyBorder="1" applyAlignment="1">
      <alignment horizontal="center"/>
    </xf>
    <xf numFmtId="2" fontId="42" fillId="3" borderId="17" xfId="0" applyNumberFormat="1" applyFont="1" applyFill="1" applyBorder="1" applyAlignment="1">
      <alignment horizontal="left" vertical="center"/>
    </xf>
    <xf numFmtId="2" fontId="42" fillId="3" borderId="18" xfId="0" applyNumberFormat="1" applyFont="1" applyFill="1" applyBorder="1" applyAlignment="1">
      <alignment horizontal="left" vertical="center"/>
    </xf>
    <xf numFmtId="2" fontId="42" fillId="3" borderId="19" xfId="0" applyNumberFormat="1" applyFont="1" applyFill="1" applyBorder="1" applyAlignment="1">
      <alignment horizontal="left" vertical="center"/>
    </xf>
    <xf numFmtId="0" fontId="1" fillId="0" borderId="138" xfId="24" applyFont="1" applyBorder="1" applyAlignment="1">
      <alignment horizontal="right"/>
    </xf>
    <xf numFmtId="0" fontId="1" fillId="0" borderId="139" xfId="24" applyFont="1" applyBorder="1" applyAlignment="1">
      <alignment horizontal="right"/>
    </xf>
    <xf numFmtId="0" fontId="1" fillId="0" borderId="140" xfId="24" applyFont="1" applyBorder="1" applyAlignment="1">
      <alignment horizontal="right"/>
    </xf>
    <xf numFmtId="0" fontId="45" fillId="0" borderId="11" xfId="24" applyBorder="1" applyAlignment="1">
      <alignment horizontal="left"/>
    </xf>
    <xf numFmtId="0" fontId="45" fillId="0" borderId="12" xfId="24" applyBorder="1" applyAlignment="1">
      <alignment horizontal="left"/>
    </xf>
    <xf numFmtId="0" fontId="45" fillId="0" borderId="14" xfId="24" applyBorder="1" applyAlignment="1">
      <alignment horizontal="left"/>
    </xf>
    <xf numFmtId="2" fontId="45" fillId="0" borderId="11" xfId="24" applyNumberFormat="1" applyBorder="1" applyAlignment="1">
      <alignment horizontal="left"/>
    </xf>
    <xf numFmtId="0" fontId="45" fillId="0" borderId="8" xfId="24" applyBorder="1" applyAlignment="1">
      <alignment horizontal="left"/>
    </xf>
    <xf numFmtId="0" fontId="45" fillId="0" borderId="9" xfId="24" applyBorder="1" applyAlignment="1">
      <alignment horizontal="left"/>
    </xf>
    <xf numFmtId="0" fontId="45" fillId="0" borderId="28" xfId="24" applyBorder="1" applyAlignment="1">
      <alignment horizontal="left"/>
    </xf>
    <xf numFmtId="0" fontId="34" fillId="0" borderId="0" xfId="2" applyFont="1" applyAlignment="1">
      <alignment horizontal="center" vertical="center"/>
    </xf>
    <xf numFmtId="0" fontId="51" fillId="0" borderId="135" xfId="2" applyFont="1" applyBorder="1" applyAlignment="1">
      <alignment horizontal="center" vertical="center"/>
    </xf>
    <xf numFmtId="0" fontId="51" fillId="0" borderId="136" xfId="2" applyFont="1" applyBorder="1" applyAlignment="1">
      <alignment horizontal="center" vertical="center"/>
    </xf>
    <xf numFmtId="0" fontId="51" fillId="0" borderId="137" xfId="2" applyFont="1" applyBorder="1" applyAlignment="1">
      <alignment horizontal="center" vertical="center"/>
    </xf>
    <xf numFmtId="0" fontId="51" fillId="0" borderId="20" xfId="2" applyFont="1" applyBorder="1" applyAlignment="1">
      <alignment horizontal="center" vertical="center"/>
    </xf>
    <xf numFmtId="0" fontId="51" fillId="0" borderId="21" xfId="2" applyFont="1" applyBorder="1" applyAlignment="1">
      <alignment horizontal="center" vertical="center"/>
    </xf>
    <xf numFmtId="0" fontId="51" fillId="0" borderId="22" xfId="2" applyFont="1" applyBorder="1" applyAlignment="1">
      <alignment horizontal="center" vertical="center"/>
    </xf>
    <xf numFmtId="0" fontId="51" fillId="0" borderId="32" xfId="2" applyFont="1" applyBorder="1" applyAlignment="1">
      <alignment horizontal="center" vertical="center"/>
    </xf>
    <xf numFmtId="0" fontId="51" fillId="0" borderId="0" xfId="2" applyFont="1" applyAlignment="1">
      <alignment horizontal="center" vertical="center"/>
    </xf>
    <xf numFmtId="0" fontId="51" fillId="0" borderId="33" xfId="2" applyFont="1" applyBorder="1" applyAlignment="1">
      <alignment horizontal="center" vertical="center"/>
    </xf>
    <xf numFmtId="4" fontId="51" fillId="0" borderId="135" xfId="2" applyNumberFormat="1" applyFont="1" applyBorder="1" applyAlignment="1">
      <alignment horizontal="center" vertical="center" wrapText="1"/>
    </xf>
    <xf numFmtId="4" fontId="51" fillId="0" borderId="136" xfId="2" applyNumberFormat="1" applyFont="1" applyBorder="1" applyAlignment="1">
      <alignment horizontal="center" vertical="center" wrapText="1"/>
    </xf>
    <xf numFmtId="0" fontId="1" fillId="9" borderId="18" xfId="24" applyFont="1" applyFill="1" applyBorder="1" applyAlignment="1">
      <alignment horizontal="left"/>
    </xf>
    <xf numFmtId="0" fontId="1" fillId="9" borderId="19" xfId="24" applyFont="1" applyFill="1" applyBorder="1" applyAlignment="1">
      <alignment horizontal="left"/>
    </xf>
    <xf numFmtId="0" fontId="17" fillId="4" borderId="0" xfId="7" applyFont="1" applyFill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9" fillId="4" borderId="0" xfId="3" applyFont="1" applyFill="1" applyAlignment="1">
      <alignment horizontal="center" vertical="center" wrapText="1"/>
    </xf>
    <xf numFmtId="0" fontId="9" fillId="0" borderId="34" xfId="3" applyFont="1" applyBorder="1" applyAlignment="1">
      <alignment horizontal="center" vertical="center" wrapText="1"/>
    </xf>
    <xf numFmtId="0" fontId="9" fillId="0" borderId="37" xfId="3" applyFont="1" applyBorder="1" applyAlignment="1">
      <alignment horizontal="center" vertical="center" wrapText="1"/>
    </xf>
    <xf numFmtId="0" fontId="9" fillId="0" borderId="35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167" fontId="9" fillId="0" borderId="35" xfId="3" applyNumberFormat="1" applyFont="1" applyBorder="1" applyAlignment="1">
      <alignment horizontal="center" vertical="center" wrapText="1"/>
    </xf>
    <xf numFmtId="167" fontId="9" fillId="0" borderId="38" xfId="3" applyNumberFormat="1" applyFont="1" applyBorder="1" applyAlignment="1">
      <alignment horizontal="center" vertical="center" wrapText="1"/>
    </xf>
    <xf numFmtId="0" fontId="9" fillId="0" borderId="35" xfId="3" applyFont="1" applyBorder="1" applyAlignment="1">
      <alignment horizontal="center" vertical="center" wrapText="1"/>
    </xf>
    <xf numFmtId="0" fontId="9" fillId="0" borderId="38" xfId="3" applyFont="1" applyBorder="1" applyAlignment="1">
      <alignment horizontal="center" vertical="center" wrapText="1"/>
    </xf>
    <xf numFmtId="42" fontId="9" fillId="0" borderId="35" xfId="3" applyNumberFormat="1" applyFont="1" applyBorder="1" applyAlignment="1">
      <alignment horizontal="center" vertical="center" wrapText="1"/>
    </xf>
    <xf numFmtId="42" fontId="9" fillId="0" borderId="38" xfId="3" applyNumberFormat="1" applyFont="1" applyBorder="1" applyAlignment="1">
      <alignment horizontal="center" vertical="center" wrapText="1"/>
    </xf>
    <xf numFmtId="42" fontId="9" fillId="0" borderId="36" xfId="4" applyNumberFormat="1" applyFont="1" applyFill="1" applyBorder="1" applyAlignment="1">
      <alignment horizontal="center" vertical="center" wrapText="1"/>
    </xf>
    <xf numFmtId="42" fontId="9" fillId="0" borderId="39" xfId="4" applyNumberFormat="1" applyFont="1" applyFill="1" applyBorder="1" applyAlignment="1">
      <alignment horizontal="center" vertical="center" wrapText="1"/>
    </xf>
    <xf numFmtId="0" fontId="19" fillId="0" borderId="36" xfId="8" applyFont="1" applyBorder="1" applyAlignment="1">
      <alignment horizontal="center" vertical="center" wrapText="1"/>
    </xf>
    <xf numFmtId="0" fontId="19" fillId="0" borderId="54" xfId="8" applyFont="1" applyBorder="1" applyAlignment="1">
      <alignment horizontal="center" vertical="center" wrapText="1"/>
    </xf>
    <xf numFmtId="0" fontId="20" fillId="0" borderId="63" xfId="8" applyFont="1" applyBorder="1" applyAlignment="1">
      <alignment horizontal="center" vertical="center" wrapText="1"/>
    </xf>
    <xf numFmtId="0" fontId="19" fillId="0" borderId="71" xfId="8" applyFont="1" applyBorder="1" applyAlignment="1">
      <alignment horizontal="center" vertical="center" wrapText="1"/>
    </xf>
    <xf numFmtId="0" fontId="20" fillId="0" borderId="74" xfId="8" applyFont="1" applyBorder="1" applyAlignment="1">
      <alignment horizontal="center" vertical="center" wrapText="1"/>
    </xf>
    <xf numFmtId="0" fontId="19" fillId="0" borderId="72" xfId="8" applyFont="1" applyBorder="1" applyAlignment="1">
      <alignment horizontal="center" vertical="center" wrapText="1"/>
    </xf>
    <xf numFmtId="0" fontId="19" fillId="0" borderId="75" xfId="8" applyFont="1" applyBorder="1" applyAlignment="1">
      <alignment horizontal="center" vertical="center" wrapText="1"/>
    </xf>
    <xf numFmtId="0" fontId="19" fillId="0" borderId="73" xfId="8" applyFont="1" applyBorder="1" applyAlignment="1">
      <alignment horizontal="center" vertical="center" wrapText="1"/>
    </xf>
    <xf numFmtId="0" fontId="20" fillId="0" borderId="76" xfId="8" applyFont="1" applyBorder="1" applyAlignment="1">
      <alignment horizontal="center" vertical="center" wrapText="1"/>
    </xf>
    <xf numFmtId="0" fontId="19" fillId="0" borderId="31" xfId="8" applyFont="1" applyBorder="1" applyAlignment="1">
      <alignment horizontal="center" vertical="center" wrapText="1"/>
    </xf>
    <xf numFmtId="0" fontId="19" fillId="0" borderId="30" xfId="8" applyFont="1" applyBorder="1" applyAlignment="1">
      <alignment horizontal="center" vertical="center" wrapText="1"/>
    </xf>
    <xf numFmtId="0" fontId="20" fillId="0" borderId="30" xfId="8" applyFont="1" applyBorder="1" applyAlignment="1">
      <alignment horizontal="center" vertical="center" wrapText="1"/>
    </xf>
    <xf numFmtId="0" fontId="19" fillId="0" borderId="27" xfId="8" applyFont="1" applyBorder="1" applyAlignment="1">
      <alignment horizontal="center"/>
    </xf>
    <xf numFmtId="0" fontId="19" fillId="0" borderId="34" xfId="8" applyFont="1" applyBorder="1" applyAlignment="1">
      <alignment horizontal="center" vertical="center" wrapText="1"/>
    </xf>
    <xf numFmtId="0" fontId="19" fillId="0" borderId="52" xfId="8" applyFont="1" applyBorder="1" applyAlignment="1">
      <alignment horizontal="center" vertical="center" wrapText="1"/>
    </xf>
    <xf numFmtId="0" fontId="20" fillId="0" borderId="62" xfId="8" applyFont="1" applyBorder="1" applyAlignment="1">
      <alignment horizontal="center" vertical="center" wrapText="1"/>
    </xf>
    <xf numFmtId="0" fontId="19" fillId="0" borderId="67" xfId="8" applyFont="1" applyBorder="1" applyAlignment="1">
      <alignment horizontal="center" vertical="center" wrapText="1"/>
    </xf>
    <xf numFmtId="0" fontId="19" fillId="0" borderId="21" xfId="8" applyFont="1" applyBorder="1" applyAlignment="1">
      <alignment horizontal="center" vertical="center" wrapText="1"/>
    </xf>
    <xf numFmtId="0" fontId="19" fillId="0" borderId="68" xfId="8" applyFont="1" applyBorder="1" applyAlignment="1">
      <alignment horizontal="center" vertical="center" wrapText="1"/>
    </xf>
    <xf numFmtId="0" fontId="19" fillId="0" borderId="69" xfId="8" applyFont="1" applyBorder="1" applyAlignment="1">
      <alignment horizontal="center" vertical="center" wrapText="1"/>
    </xf>
    <xf numFmtId="0" fontId="19" fillId="0" borderId="0" xfId="8" applyFont="1" applyAlignment="1">
      <alignment horizontal="center" vertical="center" wrapText="1"/>
    </xf>
    <xf numFmtId="0" fontId="19" fillId="0" borderId="70" xfId="8" applyFont="1" applyBorder="1" applyAlignment="1">
      <alignment horizontal="center" vertical="center" wrapText="1"/>
    </xf>
    <xf numFmtId="0" fontId="19" fillId="0" borderId="74" xfId="8" applyFont="1" applyBorder="1" applyAlignment="1">
      <alignment horizontal="center" vertical="center" wrapText="1"/>
    </xf>
    <xf numFmtId="0" fontId="19" fillId="0" borderId="76" xfId="8" applyFont="1" applyBorder="1" applyAlignment="1">
      <alignment horizontal="center" vertical="center" wrapText="1"/>
    </xf>
    <xf numFmtId="0" fontId="19" fillId="0" borderId="8" xfId="8" applyFont="1" applyBorder="1" applyAlignment="1">
      <alignment horizontal="center"/>
    </xf>
    <xf numFmtId="0" fontId="19" fillId="0" borderId="9" xfId="8" applyFont="1" applyBorder="1" applyAlignment="1">
      <alignment horizontal="center"/>
    </xf>
    <xf numFmtId="0" fontId="19" fillId="0" borderId="28" xfId="8" applyFont="1" applyBorder="1" applyAlignment="1">
      <alignment horizontal="center"/>
    </xf>
    <xf numFmtId="0" fontId="18" fillId="0" borderId="0" xfId="7" applyFont="1" applyAlignment="1">
      <alignment horizontal="center"/>
    </xf>
    <xf numFmtId="0" fontId="23" fillId="0" borderId="0" xfId="11" applyFont="1" applyAlignment="1">
      <alignment horizontal="center" vertical="center"/>
    </xf>
    <xf numFmtId="178" fontId="23" fillId="0" borderId="107" xfId="11" applyNumberFormat="1" applyFont="1" applyBorder="1" applyAlignment="1">
      <alignment horizontal="center" vertical="center"/>
    </xf>
    <xf numFmtId="0" fontId="23" fillId="0" borderId="108" xfId="11" applyFont="1" applyBorder="1" applyAlignment="1">
      <alignment horizontal="center" vertical="center"/>
    </xf>
    <xf numFmtId="0" fontId="23" fillId="0" borderId="101" xfId="11" applyFont="1" applyBorder="1" applyAlignment="1">
      <alignment horizontal="center" vertical="center"/>
    </xf>
    <xf numFmtId="0" fontId="24" fillId="0" borderId="80" xfId="11" applyFont="1" applyBorder="1" applyAlignment="1">
      <alignment horizontal="center" vertical="center"/>
    </xf>
    <xf numFmtId="0" fontId="24" fillId="0" borderId="87" xfId="11" applyFont="1" applyBorder="1" applyAlignment="1">
      <alignment horizontal="center" vertical="center"/>
    </xf>
    <xf numFmtId="0" fontId="24" fillId="0" borderId="82" xfId="11" applyFont="1" applyBorder="1" applyAlignment="1">
      <alignment horizontal="center" vertical="center"/>
    </xf>
    <xf numFmtId="0" fontId="24" fillId="0" borderId="83" xfId="11" applyFont="1" applyBorder="1" applyAlignment="1">
      <alignment horizontal="center" vertical="center"/>
    </xf>
    <xf numFmtId="0" fontId="24" fillId="0" borderId="89" xfId="11" applyFont="1" applyBorder="1" applyAlignment="1">
      <alignment horizontal="center" vertical="center"/>
    </xf>
    <xf numFmtId="0" fontId="24" fillId="0" borderId="90" xfId="11" applyFont="1" applyBorder="1" applyAlignment="1">
      <alignment horizontal="center" vertical="center"/>
    </xf>
    <xf numFmtId="0" fontId="24" fillId="0" borderId="84" xfId="11" applyFont="1" applyBorder="1" applyAlignment="1">
      <alignment horizontal="center" vertical="center"/>
    </xf>
    <xf numFmtId="0" fontId="24" fillId="0" borderId="91" xfId="11" applyFont="1" applyBorder="1" applyAlignment="1">
      <alignment horizontal="center" vertical="center"/>
    </xf>
    <xf numFmtId="0" fontId="24" fillId="0" borderId="85" xfId="11" applyFont="1" applyBorder="1" applyAlignment="1">
      <alignment horizontal="center" vertical="center"/>
    </xf>
    <xf numFmtId="0" fontId="24" fillId="0" borderId="38" xfId="11" applyFont="1" applyBorder="1" applyAlignment="1">
      <alignment horizontal="center" vertical="center"/>
    </xf>
    <xf numFmtId="0" fontId="24" fillId="0" borderId="86" xfId="11" applyFont="1" applyBorder="1" applyAlignment="1">
      <alignment horizontal="center" vertical="center"/>
    </xf>
    <xf numFmtId="0" fontId="24" fillId="0" borderId="92" xfId="11" applyFont="1" applyBorder="1" applyAlignment="1">
      <alignment horizontal="center" vertical="center"/>
    </xf>
    <xf numFmtId="2" fontId="35" fillId="0" borderId="105" xfId="18" applyNumberFormat="1" applyFont="1" applyBorder="1" applyAlignment="1">
      <alignment horizontal="center"/>
    </xf>
    <xf numFmtId="2" fontId="35" fillId="0" borderId="124" xfId="18" applyNumberFormat="1" applyFont="1" applyBorder="1" applyAlignment="1">
      <alignment horizontal="center"/>
    </xf>
    <xf numFmtId="0" fontId="36" fillId="0" borderId="8" xfId="18" applyFont="1" applyBorder="1" applyAlignment="1">
      <alignment horizontal="center"/>
    </xf>
    <xf numFmtId="0" fontId="36" fillId="0" borderId="9" xfId="18" applyFont="1" applyBorder="1" applyAlignment="1">
      <alignment horizontal="center"/>
    </xf>
    <xf numFmtId="0" fontId="36" fillId="0" borderId="28" xfId="18" applyFont="1" applyBorder="1" applyAlignment="1">
      <alignment horizontal="center"/>
    </xf>
    <xf numFmtId="0" fontId="36" fillId="0" borderId="10" xfId="18" applyFont="1" applyBorder="1" applyAlignment="1">
      <alignment horizontal="center"/>
    </xf>
    <xf numFmtId="0" fontId="37" fillId="0" borderId="15" xfId="18" applyFont="1" applyBorder="1" applyAlignment="1">
      <alignment horizontal="center"/>
    </xf>
    <xf numFmtId="0" fontId="37" fillId="0" borderId="116" xfId="18" applyFont="1" applyBorder="1" applyAlignment="1">
      <alignment horizontal="center"/>
    </xf>
    <xf numFmtId="0" fontId="37" fillId="0" borderId="16" xfId="18" applyFont="1" applyBorder="1" applyAlignment="1">
      <alignment horizontal="center"/>
    </xf>
    <xf numFmtId="0" fontId="37" fillId="0" borderId="117" xfId="18" applyFont="1" applyBorder="1" applyAlignment="1">
      <alignment horizontal="center"/>
    </xf>
    <xf numFmtId="0" fontId="9" fillId="5" borderId="27" xfId="3" applyFont="1" applyFill="1" applyBorder="1" applyAlignment="1">
      <alignment horizontal="left" vertical="center" wrapText="1"/>
    </xf>
  </cellXfs>
  <cellStyles count="27">
    <cellStyle name="Comma" xfId="1" builtinId="3"/>
    <cellStyle name="Comma [0]" xfId="23" builtinId="6"/>
    <cellStyle name="Comma [0] 11 2" xfId="9" xr:uid="{00000000-0005-0000-0000-000002000000}"/>
    <cellStyle name="Comma [0] 5 12" xfId="15" xr:uid="{00000000-0005-0000-0000-000003000000}"/>
    <cellStyle name="Comma [0]_01. ANALIS SNI_271008" xfId="20" xr:uid="{00000000-0005-0000-0000-000004000000}"/>
    <cellStyle name="Comma 2" xfId="4" xr:uid="{00000000-0005-0000-0000-000005000000}"/>
    <cellStyle name="Comma 2 3" xfId="6" xr:uid="{00000000-0005-0000-0000-000006000000}"/>
    <cellStyle name="Comma 2 4" xfId="5" xr:uid="{00000000-0005-0000-0000-000007000000}"/>
    <cellStyle name="Comma 2 4 2" xfId="16" xr:uid="{00000000-0005-0000-0000-000008000000}"/>
    <cellStyle name="Comma 3" xfId="10" xr:uid="{00000000-0005-0000-0000-000009000000}"/>
    <cellStyle name="Comma 6 2" xfId="12" xr:uid="{00000000-0005-0000-0000-00000A000000}"/>
    <cellStyle name="Comma_01. ANALIS SNI_271008" xfId="19" xr:uid="{00000000-0005-0000-0000-00000B000000}"/>
    <cellStyle name="Hyperlink" xfId="26" builtinId="8"/>
    <cellStyle name="Normal" xfId="0" builtinId="0"/>
    <cellStyle name="Normal 17" xfId="22" xr:uid="{00000000-0005-0000-0000-00000E000000}"/>
    <cellStyle name="Normal 2" xfId="25" xr:uid="{00000000-0005-0000-0000-00000F000000}"/>
    <cellStyle name="Normal 2 2" xfId="3" xr:uid="{00000000-0005-0000-0000-000010000000}"/>
    <cellStyle name="Normal 3" xfId="7" xr:uid="{00000000-0005-0000-0000-000011000000}"/>
    <cellStyle name="Normal 31" xfId="17" xr:uid="{00000000-0005-0000-0000-000012000000}"/>
    <cellStyle name="Normal 4" xfId="24" xr:uid="{00000000-0005-0000-0000-000013000000}"/>
    <cellStyle name="Normal 4 2" xfId="2" xr:uid="{00000000-0005-0000-0000-000014000000}"/>
    <cellStyle name="Normal 41 2" xfId="8" xr:uid="{00000000-0005-0000-0000-000015000000}"/>
    <cellStyle name="Normal 6 3" xfId="11" xr:uid="{00000000-0005-0000-0000-000016000000}"/>
    <cellStyle name="Normal_01. ANALIS SNI_271008" xfId="21" xr:uid="{00000000-0005-0000-0000-000017000000}"/>
    <cellStyle name="Normal_Copy of TEMBAK PROGRESS MINGGU XX" xfId="14" xr:uid="{00000000-0005-0000-0000-000018000000}"/>
    <cellStyle name="Normal_RAB FINAL PASAR ok !!" xfId="18" xr:uid="{00000000-0005-0000-0000-000019000000}"/>
    <cellStyle name="Normal_SBYB 190907_2" xfId="1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99" Type="http://schemas.openxmlformats.org/officeDocument/2006/relationships/externalLink" Target="externalLinks/externalLink289.xml"/><Relationship Id="rId21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53.xml"/><Relationship Id="rId159" Type="http://schemas.openxmlformats.org/officeDocument/2006/relationships/externalLink" Target="externalLinks/externalLink149.xml"/><Relationship Id="rId170" Type="http://schemas.openxmlformats.org/officeDocument/2006/relationships/externalLink" Target="externalLinks/externalLink160.xml"/><Relationship Id="rId226" Type="http://schemas.openxmlformats.org/officeDocument/2006/relationships/externalLink" Target="externalLinks/externalLink216.xml"/><Relationship Id="rId268" Type="http://schemas.openxmlformats.org/officeDocument/2006/relationships/externalLink" Target="externalLinks/externalLink258.xml"/><Relationship Id="rId32" Type="http://schemas.openxmlformats.org/officeDocument/2006/relationships/externalLink" Target="externalLinks/externalLink22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1.xml"/><Relationship Id="rId237" Type="http://schemas.openxmlformats.org/officeDocument/2006/relationships/externalLink" Target="externalLinks/externalLink227.xml"/><Relationship Id="rId279" Type="http://schemas.openxmlformats.org/officeDocument/2006/relationships/externalLink" Target="externalLinks/externalLink269.xml"/><Relationship Id="rId43" Type="http://schemas.openxmlformats.org/officeDocument/2006/relationships/externalLink" Target="externalLinks/externalLink33.xml"/><Relationship Id="rId139" Type="http://schemas.openxmlformats.org/officeDocument/2006/relationships/externalLink" Target="externalLinks/externalLink129.xml"/><Relationship Id="rId290" Type="http://schemas.openxmlformats.org/officeDocument/2006/relationships/externalLink" Target="externalLinks/externalLink280.xml"/><Relationship Id="rId304" Type="http://schemas.openxmlformats.org/officeDocument/2006/relationships/sharedStrings" Target="sharedStrings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92" Type="http://schemas.openxmlformats.org/officeDocument/2006/relationships/externalLink" Target="externalLinks/externalLink182.xml"/><Relationship Id="rId206" Type="http://schemas.openxmlformats.org/officeDocument/2006/relationships/externalLink" Target="externalLinks/externalLink196.xml"/><Relationship Id="rId248" Type="http://schemas.openxmlformats.org/officeDocument/2006/relationships/externalLink" Target="externalLinks/externalLink238.xml"/><Relationship Id="rId12" Type="http://schemas.openxmlformats.org/officeDocument/2006/relationships/externalLink" Target="externalLinks/externalLink2.xml"/><Relationship Id="rId108" Type="http://schemas.openxmlformats.org/officeDocument/2006/relationships/externalLink" Target="externalLinks/externalLink98.xml"/><Relationship Id="rId54" Type="http://schemas.openxmlformats.org/officeDocument/2006/relationships/externalLink" Target="externalLinks/externalLink44.xml"/><Relationship Id="rId96" Type="http://schemas.openxmlformats.org/officeDocument/2006/relationships/externalLink" Target="externalLinks/externalLink86.xml"/><Relationship Id="rId161" Type="http://schemas.openxmlformats.org/officeDocument/2006/relationships/externalLink" Target="externalLinks/externalLink151.xml"/><Relationship Id="rId217" Type="http://schemas.openxmlformats.org/officeDocument/2006/relationships/externalLink" Target="externalLinks/externalLink207.xml"/><Relationship Id="rId259" Type="http://schemas.openxmlformats.org/officeDocument/2006/relationships/externalLink" Target="externalLinks/externalLink249.xml"/><Relationship Id="rId23" Type="http://schemas.openxmlformats.org/officeDocument/2006/relationships/externalLink" Target="externalLinks/externalLink13.xml"/><Relationship Id="rId119" Type="http://schemas.openxmlformats.org/officeDocument/2006/relationships/externalLink" Target="externalLinks/externalLink109.xml"/><Relationship Id="rId270" Type="http://schemas.openxmlformats.org/officeDocument/2006/relationships/externalLink" Target="externalLinks/externalLink260.xml"/><Relationship Id="rId291" Type="http://schemas.openxmlformats.org/officeDocument/2006/relationships/externalLink" Target="externalLinks/externalLink281.xml"/><Relationship Id="rId305" Type="http://schemas.openxmlformats.org/officeDocument/2006/relationships/calcChain" Target="calcChain.xml"/><Relationship Id="rId44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55.xml"/><Relationship Id="rId86" Type="http://schemas.openxmlformats.org/officeDocument/2006/relationships/externalLink" Target="externalLinks/externalLink76.xml"/><Relationship Id="rId130" Type="http://schemas.openxmlformats.org/officeDocument/2006/relationships/externalLink" Target="externalLinks/externalLink120.xml"/><Relationship Id="rId151" Type="http://schemas.openxmlformats.org/officeDocument/2006/relationships/externalLink" Target="externalLinks/externalLink141.xml"/><Relationship Id="rId172" Type="http://schemas.openxmlformats.org/officeDocument/2006/relationships/externalLink" Target="externalLinks/externalLink162.xml"/><Relationship Id="rId193" Type="http://schemas.openxmlformats.org/officeDocument/2006/relationships/externalLink" Target="externalLinks/externalLink183.xml"/><Relationship Id="rId207" Type="http://schemas.openxmlformats.org/officeDocument/2006/relationships/externalLink" Target="externalLinks/externalLink197.xml"/><Relationship Id="rId228" Type="http://schemas.openxmlformats.org/officeDocument/2006/relationships/externalLink" Target="externalLinks/externalLink218.xml"/><Relationship Id="rId249" Type="http://schemas.openxmlformats.org/officeDocument/2006/relationships/externalLink" Target="externalLinks/externalLink239.xml"/><Relationship Id="rId13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99.xml"/><Relationship Id="rId260" Type="http://schemas.openxmlformats.org/officeDocument/2006/relationships/externalLink" Target="externalLinks/externalLink250.xml"/><Relationship Id="rId281" Type="http://schemas.openxmlformats.org/officeDocument/2006/relationships/externalLink" Target="externalLinks/externalLink271.xml"/><Relationship Id="rId34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10.xml"/><Relationship Id="rId141" Type="http://schemas.openxmlformats.org/officeDocument/2006/relationships/externalLink" Target="externalLinks/externalLink131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2.xml"/><Relationship Id="rId183" Type="http://schemas.openxmlformats.org/officeDocument/2006/relationships/externalLink" Target="externalLinks/externalLink173.xml"/><Relationship Id="rId218" Type="http://schemas.openxmlformats.org/officeDocument/2006/relationships/externalLink" Target="externalLinks/externalLink208.xml"/><Relationship Id="rId239" Type="http://schemas.openxmlformats.org/officeDocument/2006/relationships/externalLink" Target="externalLinks/externalLink229.xml"/><Relationship Id="rId250" Type="http://schemas.openxmlformats.org/officeDocument/2006/relationships/externalLink" Target="externalLinks/externalLink240.xml"/><Relationship Id="rId271" Type="http://schemas.openxmlformats.org/officeDocument/2006/relationships/externalLink" Target="externalLinks/externalLink261.xml"/><Relationship Id="rId292" Type="http://schemas.openxmlformats.org/officeDocument/2006/relationships/externalLink" Target="externalLinks/externalLink282.xml"/><Relationship Id="rId24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31" Type="http://schemas.openxmlformats.org/officeDocument/2006/relationships/externalLink" Target="externalLinks/externalLink121.xml"/><Relationship Id="rId152" Type="http://schemas.openxmlformats.org/officeDocument/2006/relationships/externalLink" Target="externalLinks/externalLink142.xml"/><Relationship Id="rId173" Type="http://schemas.openxmlformats.org/officeDocument/2006/relationships/externalLink" Target="externalLinks/externalLink163.xml"/><Relationship Id="rId194" Type="http://schemas.openxmlformats.org/officeDocument/2006/relationships/externalLink" Target="externalLinks/externalLink184.xml"/><Relationship Id="rId208" Type="http://schemas.openxmlformats.org/officeDocument/2006/relationships/externalLink" Target="externalLinks/externalLink198.xml"/><Relationship Id="rId229" Type="http://schemas.openxmlformats.org/officeDocument/2006/relationships/externalLink" Target="externalLinks/externalLink219.xml"/><Relationship Id="rId240" Type="http://schemas.openxmlformats.org/officeDocument/2006/relationships/externalLink" Target="externalLinks/externalLink230.xml"/><Relationship Id="rId261" Type="http://schemas.openxmlformats.org/officeDocument/2006/relationships/externalLink" Target="externalLinks/externalLink251.xml"/><Relationship Id="rId14" Type="http://schemas.openxmlformats.org/officeDocument/2006/relationships/externalLink" Target="externalLinks/externalLink4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282" Type="http://schemas.openxmlformats.org/officeDocument/2006/relationships/externalLink" Target="externalLinks/externalLink272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42" Type="http://schemas.openxmlformats.org/officeDocument/2006/relationships/externalLink" Target="externalLinks/externalLink132.xml"/><Relationship Id="rId163" Type="http://schemas.openxmlformats.org/officeDocument/2006/relationships/externalLink" Target="externalLinks/externalLink153.xml"/><Relationship Id="rId184" Type="http://schemas.openxmlformats.org/officeDocument/2006/relationships/externalLink" Target="externalLinks/externalLink174.xml"/><Relationship Id="rId219" Type="http://schemas.openxmlformats.org/officeDocument/2006/relationships/externalLink" Target="externalLinks/externalLink209.xml"/><Relationship Id="rId230" Type="http://schemas.openxmlformats.org/officeDocument/2006/relationships/externalLink" Target="externalLinks/externalLink220.xml"/><Relationship Id="rId251" Type="http://schemas.openxmlformats.org/officeDocument/2006/relationships/externalLink" Target="externalLinks/externalLink241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272" Type="http://schemas.openxmlformats.org/officeDocument/2006/relationships/externalLink" Target="externalLinks/externalLink262.xml"/><Relationship Id="rId293" Type="http://schemas.openxmlformats.org/officeDocument/2006/relationships/externalLink" Target="externalLinks/externalLink28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32" Type="http://schemas.openxmlformats.org/officeDocument/2006/relationships/externalLink" Target="externalLinks/externalLink122.xml"/><Relationship Id="rId153" Type="http://schemas.openxmlformats.org/officeDocument/2006/relationships/externalLink" Target="externalLinks/externalLink143.xml"/><Relationship Id="rId174" Type="http://schemas.openxmlformats.org/officeDocument/2006/relationships/externalLink" Target="externalLinks/externalLink164.xml"/><Relationship Id="rId195" Type="http://schemas.openxmlformats.org/officeDocument/2006/relationships/externalLink" Target="externalLinks/externalLink185.xml"/><Relationship Id="rId209" Type="http://schemas.openxmlformats.org/officeDocument/2006/relationships/externalLink" Target="externalLinks/externalLink199.xml"/><Relationship Id="rId220" Type="http://schemas.openxmlformats.org/officeDocument/2006/relationships/externalLink" Target="externalLinks/externalLink210.xml"/><Relationship Id="rId241" Type="http://schemas.openxmlformats.org/officeDocument/2006/relationships/externalLink" Target="externalLinks/externalLink231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262" Type="http://schemas.openxmlformats.org/officeDocument/2006/relationships/externalLink" Target="externalLinks/externalLink252.xml"/><Relationship Id="rId283" Type="http://schemas.openxmlformats.org/officeDocument/2006/relationships/externalLink" Target="externalLinks/externalLink273.xml"/><Relationship Id="rId78" Type="http://schemas.openxmlformats.org/officeDocument/2006/relationships/externalLink" Target="externalLinks/externalLink68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externalLink" Target="externalLinks/externalLink112.xml"/><Relationship Id="rId143" Type="http://schemas.openxmlformats.org/officeDocument/2006/relationships/externalLink" Target="externalLinks/externalLink133.xml"/><Relationship Id="rId164" Type="http://schemas.openxmlformats.org/officeDocument/2006/relationships/externalLink" Target="externalLinks/externalLink154.xml"/><Relationship Id="rId185" Type="http://schemas.openxmlformats.org/officeDocument/2006/relationships/externalLink" Target="externalLinks/externalLink175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200.xml"/><Relationship Id="rId26" Type="http://schemas.openxmlformats.org/officeDocument/2006/relationships/externalLink" Target="externalLinks/externalLink16.xml"/><Relationship Id="rId231" Type="http://schemas.openxmlformats.org/officeDocument/2006/relationships/externalLink" Target="externalLinks/externalLink221.xml"/><Relationship Id="rId252" Type="http://schemas.openxmlformats.org/officeDocument/2006/relationships/externalLink" Target="externalLinks/externalLink242.xml"/><Relationship Id="rId273" Type="http://schemas.openxmlformats.org/officeDocument/2006/relationships/externalLink" Target="externalLinks/externalLink263.xml"/><Relationship Id="rId294" Type="http://schemas.openxmlformats.org/officeDocument/2006/relationships/externalLink" Target="externalLinks/externalLink284.xml"/><Relationship Id="rId47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58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33" Type="http://schemas.openxmlformats.org/officeDocument/2006/relationships/externalLink" Target="externalLinks/externalLink123.xml"/><Relationship Id="rId154" Type="http://schemas.openxmlformats.org/officeDocument/2006/relationships/externalLink" Target="externalLinks/externalLink144.xml"/><Relationship Id="rId175" Type="http://schemas.openxmlformats.org/officeDocument/2006/relationships/externalLink" Target="externalLinks/externalLink165.xml"/><Relationship Id="rId196" Type="http://schemas.openxmlformats.org/officeDocument/2006/relationships/externalLink" Target="externalLinks/externalLink186.xml"/><Relationship Id="rId200" Type="http://schemas.openxmlformats.org/officeDocument/2006/relationships/externalLink" Target="externalLinks/externalLink190.xml"/><Relationship Id="rId16" Type="http://schemas.openxmlformats.org/officeDocument/2006/relationships/externalLink" Target="externalLinks/externalLink6.xml"/><Relationship Id="rId221" Type="http://schemas.openxmlformats.org/officeDocument/2006/relationships/externalLink" Target="externalLinks/externalLink211.xml"/><Relationship Id="rId242" Type="http://schemas.openxmlformats.org/officeDocument/2006/relationships/externalLink" Target="externalLinks/externalLink232.xml"/><Relationship Id="rId263" Type="http://schemas.openxmlformats.org/officeDocument/2006/relationships/externalLink" Target="externalLinks/externalLink253.xml"/><Relationship Id="rId284" Type="http://schemas.openxmlformats.org/officeDocument/2006/relationships/externalLink" Target="externalLinks/externalLink274.xml"/><Relationship Id="rId37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48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externalLink" Target="externalLinks/externalLink113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65" Type="http://schemas.openxmlformats.org/officeDocument/2006/relationships/externalLink" Target="externalLinks/externalLink155.xml"/><Relationship Id="rId186" Type="http://schemas.openxmlformats.org/officeDocument/2006/relationships/externalLink" Target="externalLinks/externalLink176.xml"/><Relationship Id="rId211" Type="http://schemas.openxmlformats.org/officeDocument/2006/relationships/externalLink" Target="externalLinks/externalLink201.xml"/><Relationship Id="rId232" Type="http://schemas.openxmlformats.org/officeDocument/2006/relationships/externalLink" Target="externalLinks/externalLink222.xml"/><Relationship Id="rId253" Type="http://schemas.openxmlformats.org/officeDocument/2006/relationships/externalLink" Target="externalLinks/externalLink243.xml"/><Relationship Id="rId274" Type="http://schemas.openxmlformats.org/officeDocument/2006/relationships/externalLink" Target="externalLinks/externalLink264.xml"/><Relationship Id="rId295" Type="http://schemas.openxmlformats.org/officeDocument/2006/relationships/externalLink" Target="externalLinks/externalLink285.xml"/><Relationship Id="rId27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34" Type="http://schemas.openxmlformats.org/officeDocument/2006/relationships/externalLink" Target="externalLinks/externalLink124.xml"/><Relationship Id="rId80" Type="http://schemas.openxmlformats.org/officeDocument/2006/relationships/externalLink" Target="externalLinks/externalLink70.xml"/><Relationship Id="rId155" Type="http://schemas.openxmlformats.org/officeDocument/2006/relationships/externalLink" Target="externalLinks/externalLink145.xml"/><Relationship Id="rId176" Type="http://schemas.openxmlformats.org/officeDocument/2006/relationships/externalLink" Target="externalLinks/externalLink166.xml"/><Relationship Id="rId197" Type="http://schemas.openxmlformats.org/officeDocument/2006/relationships/externalLink" Target="externalLinks/externalLink187.xml"/><Relationship Id="rId201" Type="http://schemas.openxmlformats.org/officeDocument/2006/relationships/externalLink" Target="externalLinks/externalLink191.xml"/><Relationship Id="rId222" Type="http://schemas.openxmlformats.org/officeDocument/2006/relationships/externalLink" Target="externalLinks/externalLink212.xml"/><Relationship Id="rId243" Type="http://schemas.openxmlformats.org/officeDocument/2006/relationships/externalLink" Target="externalLinks/externalLink233.xml"/><Relationship Id="rId264" Type="http://schemas.openxmlformats.org/officeDocument/2006/relationships/externalLink" Target="externalLinks/externalLink254.xml"/><Relationship Id="rId285" Type="http://schemas.openxmlformats.org/officeDocument/2006/relationships/externalLink" Target="externalLinks/externalLink275.xml"/><Relationship Id="rId17" Type="http://schemas.openxmlformats.org/officeDocument/2006/relationships/externalLink" Target="externalLinks/externalLink7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24" Type="http://schemas.openxmlformats.org/officeDocument/2006/relationships/externalLink" Target="externalLinks/externalLink114.xml"/><Relationship Id="rId70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135.xml"/><Relationship Id="rId166" Type="http://schemas.openxmlformats.org/officeDocument/2006/relationships/externalLink" Target="externalLinks/externalLink156.xml"/><Relationship Id="rId187" Type="http://schemas.openxmlformats.org/officeDocument/2006/relationships/externalLink" Target="externalLinks/externalLink177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2.xml"/><Relationship Id="rId233" Type="http://schemas.openxmlformats.org/officeDocument/2006/relationships/externalLink" Target="externalLinks/externalLink223.xml"/><Relationship Id="rId254" Type="http://schemas.openxmlformats.org/officeDocument/2006/relationships/externalLink" Target="externalLinks/externalLink244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275" Type="http://schemas.openxmlformats.org/officeDocument/2006/relationships/externalLink" Target="externalLinks/externalLink265.xml"/><Relationship Id="rId296" Type="http://schemas.openxmlformats.org/officeDocument/2006/relationships/externalLink" Target="externalLinks/externalLink286.xml"/><Relationship Id="rId300" Type="http://schemas.openxmlformats.org/officeDocument/2006/relationships/externalLink" Target="externalLinks/externalLink290.xml"/><Relationship Id="rId60" Type="http://schemas.openxmlformats.org/officeDocument/2006/relationships/externalLink" Target="externalLinks/externalLink50.xml"/><Relationship Id="rId81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125.xml"/><Relationship Id="rId156" Type="http://schemas.openxmlformats.org/officeDocument/2006/relationships/externalLink" Target="externalLinks/externalLink146.xml"/><Relationship Id="rId177" Type="http://schemas.openxmlformats.org/officeDocument/2006/relationships/externalLink" Target="externalLinks/externalLink167.xml"/><Relationship Id="rId198" Type="http://schemas.openxmlformats.org/officeDocument/2006/relationships/externalLink" Target="externalLinks/externalLink188.xml"/><Relationship Id="rId202" Type="http://schemas.openxmlformats.org/officeDocument/2006/relationships/externalLink" Target="externalLinks/externalLink192.xml"/><Relationship Id="rId223" Type="http://schemas.openxmlformats.org/officeDocument/2006/relationships/externalLink" Target="externalLinks/externalLink213.xml"/><Relationship Id="rId244" Type="http://schemas.openxmlformats.org/officeDocument/2006/relationships/externalLink" Target="externalLinks/externalLink234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265" Type="http://schemas.openxmlformats.org/officeDocument/2006/relationships/externalLink" Target="externalLinks/externalLink255.xml"/><Relationship Id="rId286" Type="http://schemas.openxmlformats.org/officeDocument/2006/relationships/externalLink" Target="externalLinks/externalLink276.xml"/><Relationship Id="rId50" Type="http://schemas.openxmlformats.org/officeDocument/2006/relationships/externalLink" Target="externalLinks/externalLink40.xml"/><Relationship Id="rId104" Type="http://schemas.openxmlformats.org/officeDocument/2006/relationships/externalLink" Target="externalLinks/externalLink94.xml"/><Relationship Id="rId125" Type="http://schemas.openxmlformats.org/officeDocument/2006/relationships/externalLink" Target="externalLinks/externalLink115.xml"/><Relationship Id="rId146" Type="http://schemas.openxmlformats.org/officeDocument/2006/relationships/externalLink" Target="externalLinks/externalLink136.xml"/><Relationship Id="rId167" Type="http://schemas.openxmlformats.org/officeDocument/2006/relationships/externalLink" Target="externalLinks/externalLink157.xml"/><Relationship Id="rId188" Type="http://schemas.openxmlformats.org/officeDocument/2006/relationships/externalLink" Target="externalLinks/externalLink178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13" Type="http://schemas.openxmlformats.org/officeDocument/2006/relationships/externalLink" Target="externalLinks/externalLink203.xml"/><Relationship Id="rId234" Type="http://schemas.openxmlformats.org/officeDocument/2006/relationships/externalLink" Target="externalLinks/externalLink22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55" Type="http://schemas.openxmlformats.org/officeDocument/2006/relationships/externalLink" Target="externalLinks/externalLink245.xml"/><Relationship Id="rId276" Type="http://schemas.openxmlformats.org/officeDocument/2006/relationships/externalLink" Target="externalLinks/externalLink266.xml"/><Relationship Id="rId297" Type="http://schemas.openxmlformats.org/officeDocument/2006/relationships/externalLink" Target="externalLinks/externalLink287.xml"/><Relationship Id="rId40" Type="http://schemas.openxmlformats.org/officeDocument/2006/relationships/externalLink" Target="externalLinks/externalLink30.xml"/><Relationship Id="rId115" Type="http://schemas.openxmlformats.org/officeDocument/2006/relationships/externalLink" Target="externalLinks/externalLink105.xml"/><Relationship Id="rId136" Type="http://schemas.openxmlformats.org/officeDocument/2006/relationships/externalLink" Target="externalLinks/externalLink126.xml"/><Relationship Id="rId157" Type="http://schemas.openxmlformats.org/officeDocument/2006/relationships/externalLink" Target="externalLinks/externalLink147.xml"/><Relationship Id="rId178" Type="http://schemas.openxmlformats.org/officeDocument/2006/relationships/externalLink" Target="externalLinks/externalLink168.xml"/><Relationship Id="rId301" Type="http://schemas.openxmlformats.org/officeDocument/2006/relationships/externalLink" Target="externalLinks/externalLink291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9" Type="http://schemas.openxmlformats.org/officeDocument/2006/relationships/externalLink" Target="externalLinks/externalLink189.xml"/><Relationship Id="rId203" Type="http://schemas.openxmlformats.org/officeDocument/2006/relationships/externalLink" Target="externalLinks/externalLink193.xml"/><Relationship Id="rId19" Type="http://schemas.openxmlformats.org/officeDocument/2006/relationships/externalLink" Target="externalLinks/externalLink9.xml"/><Relationship Id="rId224" Type="http://schemas.openxmlformats.org/officeDocument/2006/relationships/externalLink" Target="externalLinks/externalLink214.xml"/><Relationship Id="rId245" Type="http://schemas.openxmlformats.org/officeDocument/2006/relationships/externalLink" Target="externalLinks/externalLink235.xml"/><Relationship Id="rId266" Type="http://schemas.openxmlformats.org/officeDocument/2006/relationships/externalLink" Target="externalLinks/externalLink256.xml"/><Relationship Id="rId287" Type="http://schemas.openxmlformats.org/officeDocument/2006/relationships/externalLink" Target="externalLinks/externalLink277.xml"/><Relationship Id="rId30" Type="http://schemas.openxmlformats.org/officeDocument/2006/relationships/externalLink" Target="externalLinks/externalLink2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168" Type="http://schemas.openxmlformats.org/officeDocument/2006/relationships/externalLink" Target="externalLinks/externalLink15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189" Type="http://schemas.openxmlformats.org/officeDocument/2006/relationships/externalLink" Target="externalLinks/externalLink179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4.xml"/><Relationship Id="rId235" Type="http://schemas.openxmlformats.org/officeDocument/2006/relationships/externalLink" Target="externalLinks/externalLink225.xml"/><Relationship Id="rId256" Type="http://schemas.openxmlformats.org/officeDocument/2006/relationships/externalLink" Target="externalLinks/externalLink246.xml"/><Relationship Id="rId277" Type="http://schemas.openxmlformats.org/officeDocument/2006/relationships/externalLink" Target="externalLinks/externalLink267.xml"/><Relationship Id="rId298" Type="http://schemas.openxmlformats.org/officeDocument/2006/relationships/externalLink" Target="externalLinks/externalLink288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302" Type="http://schemas.openxmlformats.org/officeDocument/2006/relationships/theme" Target="theme/theme1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179" Type="http://schemas.openxmlformats.org/officeDocument/2006/relationships/externalLink" Target="externalLinks/externalLink169.xml"/><Relationship Id="rId190" Type="http://schemas.openxmlformats.org/officeDocument/2006/relationships/externalLink" Target="externalLinks/externalLink180.xml"/><Relationship Id="rId204" Type="http://schemas.openxmlformats.org/officeDocument/2006/relationships/externalLink" Target="externalLinks/externalLink194.xml"/><Relationship Id="rId225" Type="http://schemas.openxmlformats.org/officeDocument/2006/relationships/externalLink" Target="externalLinks/externalLink215.xml"/><Relationship Id="rId246" Type="http://schemas.openxmlformats.org/officeDocument/2006/relationships/externalLink" Target="externalLinks/externalLink236.xml"/><Relationship Id="rId267" Type="http://schemas.openxmlformats.org/officeDocument/2006/relationships/externalLink" Target="externalLinks/externalLink257.xml"/><Relationship Id="rId288" Type="http://schemas.openxmlformats.org/officeDocument/2006/relationships/externalLink" Target="externalLinks/externalLink278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59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0.xml"/><Relationship Id="rId215" Type="http://schemas.openxmlformats.org/officeDocument/2006/relationships/externalLink" Target="externalLinks/externalLink205.xml"/><Relationship Id="rId236" Type="http://schemas.openxmlformats.org/officeDocument/2006/relationships/externalLink" Target="externalLinks/externalLink226.xml"/><Relationship Id="rId257" Type="http://schemas.openxmlformats.org/officeDocument/2006/relationships/externalLink" Target="externalLinks/externalLink247.xml"/><Relationship Id="rId278" Type="http://schemas.openxmlformats.org/officeDocument/2006/relationships/externalLink" Target="externalLinks/externalLink268.xml"/><Relationship Id="rId303" Type="http://schemas.openxmlformats.org/officeDocument/2006/relationships/styles" Target="styles.xml"/><Relationship Id="rId42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191" Type="http://schemas.openxmlformats.org/officeDocument/2006/relationships/externalLink" Target="externalLinks/externalLink181.xml"/><Relationship Id="rId205" Type="http://schemas.openxmlformats.org/officeDocument/2006/relationships/externalLink" Target="externalLinks/externalLink195.xml"/><Relationship Id="rId247" Type="http://schemas.openxmlformats.org/officeDocument/2006/relationships/externalLink" Target="externalLinks/externalLink237.xml"/><Relationship Id="rId107" Type="http://schemas.openxmlformats.org/officeDocument/2006/relationships/externalLink" Target="externalLinks/externalLink97.xml"/><Relationship Id="rId289" Type="http://schemas.openxmlformats.org/officeDocument/2006/relationships/externalLink" Target="externalLinks/externalLink279.xml"/><Relationship Id="rId11" Type="http://schemas.openxmlformats.org/officeDocument/2006/relationships/externalLink" Target="externalLinks/externalLink1.xml"/><Relationship Id="rId53" Type="http://schemas.openxmlformats.org/officeDocument/2006/relationships/externalLink" Target="externalLinks/externalLink43.xml"/><Relationship Id="rId149" Type="http://schemas.openxmlformats.org/officeDocument/2006/relationships/externalLink" Target="externalLinks/externalLink139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216" Type="http://schemas.openxmlformats.org/officeDocument/2006/relationships/externalLink" Target="externalLinks/externalLink206.xml"/><Relationship Id="rId258" Type="http://schemas.openxmlformats.org/officeDocument/2006/relationships/externalLink" Target="externalLinks/externalLink248.xml"/><Relationship Id="rId22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171" Type="http://schemas.openxmlformats.org/officeDocument/2006/relationships/externalLink" Target="externalLinks/externalLink161.xml"/><Relationship Id="rId227" Type="http://schemas.openxmlformats.org/officeDocument/2006/relationships/externalLink" Target="externalLinks/externalLink217.xml"/><Relationship Id="rId269" Type="http://schemas.openxmlformats.org/officeDocument/2006/relationships/externalLink" Target="externalLinks/externalLink259.xml"/><Relationship Id="rId33" Type="http://schemas.openxmlformats.org/officeDocument/2006/relationships/externalLink" Target="externalLinks/externalLink23.xml"/><Relationship Id="rId129" Type="http://schemas.openxmlformats.org/officeDocument/2006/relationships/externalLink" Target="externalLinks/externalLink119.xml"/><Relationship Id="rId280" Type="http://schemas.openxmlformats.org/officeDocument/2006/relationships/externalLink" Target="externalLinks/externalLink270.xml"/><Relationship Id="rId75" Type="http://schemas.openxmlformats.org/officeDocument/2006/relationships/externalLink" Target="externalLinks/externalLink65.xml"/><Relationship Id="rId140" Type="http://schemas.openxmlformats.org/officeDocument/2006/relationships/externalLink" Target="externalLinks/externalLink130.xml"/><Relationship Id="rId182" Type="http://schemas.openxmlformats.org/officeDocument/2006/relationships/externalLink" Target="externalLinks/externalLink172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PROJECT\01\15\ESTIMATE\EST-1C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9903\bq\bq-ars\BQ-PS&amp;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\DATA%20(D)\Moker\mojokerto\HSPK_Rev.mojokerto280709%20o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ara\d\Moker\mojokerto\HSPK_Rev.mojokerto280709%20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New%20folder\FILE%20SARI\IPAL%20Wiyung%20BARU\IPAL%20Sawojajar\SPAB%20200%20KK%20KEL.SAWOJAJAR-ainu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FILE%20SARI\IPAL%20Wiyung%20BARU\IPAL%20Sawojajar\SPAB%20200%20KK%20KEL.SAWOJAJAR-ainu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ELANG%20ROHANA\OE%20PANTURA%20JBT%20ROHA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Documents%20and%20Settings\SPD\My%20Documents\RAB\data%20penting\DATA%20KABEH\parsenibud\ra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ENC%20FEB%20'16\OK%20%20ANL%20%20BM%20%202016%20Inst%20P.akung%20memakai%20harga%20asli%20Non%2015%20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ENC%20%202016%20ANALISA%20DARI%20P.%20RONNNY%2022\2016%20akung%20misbah%20AnalisaDIRJENbinamarga-PanduanAnalisisHargaSatuanNo008BM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book\Jembatan\JEMBATAN%20VITA\Update%20Bahan%20Bimbingan%20Perencanaan%20Jembatan\PAHS%20versi%203.0\AHS%20SPEC%20Edisi%2020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-slamet\slamet%20(d)\Data\Proyek%20Data\A%20.Slmt\contoh\SNI.Berat.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P%202010\03%20KEDOKTERAN%20UNIB\01%20DEKANAT\DEKANAT%20RAB%20MEP\RAB%20DEKANAT%20KEDOKTER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unzipped\DLM_KOTA\1-BOQ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5\PU%20PULAU%20BAI\RAB-B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BQ\OH\Ars%20Struk%20BJBR%20(050206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PU%20BENTENG\PENAWARAN\Rab%20Print\2.%20RAB%20jalan%20lbk%20unen%20-%20durian%20sebakul-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Data%20Project\1DATA%20CIPTA%20PRIMA\2%20DATA%20PENGAWASAN\2009%20pawas\DIKNAS\DAK%202009\SD%20BORANG%202%20-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un\kasirun%20(c)\1.%20Kasirun\2.%20Edo\Cianjur\Simpang%20Tarikolot\Dokumen%20Biaya\SPH%20Tarikolo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Public\imanCATROCKS\DATA%20PEEKERJAAN\2014\PL\PSDA\New%20folder\Normalisasi%20Pengurukan%20Kanal%20Kepitng%20Saus%20RT.%2053-ANALISA%20201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My%20Documents\DATA%20LELANG\CV.%20PADUSIKU%20RATNA%20UTAMA\BINA%20MARGA\RAB%20JALAN%20P.2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.i.l.e\2005\FISIK\BM\(01)%20BM-JM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LAB%20KEDOKTERAN-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ISIK\BM\Kabupaten\(17)%20Gani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R\LAP%20BULANAN%20DAN%20MC\BQ\OE-2003%20r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C.3%20PK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4\DATA%20(D)\WINDOWS\Desktop\AGUNG%20EXAKTA\AGUNG%20JULIANTOKO\CIPTA%20KARYA\DIKNAS-versi.2004.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PR%20GRESIK\DPRD%20k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ew%20Folder\Gedung\Rsd-Cibinong\C-Rab&amp;Rap-Rsd-Cibinong-060317-compere\Gedung\Arsip%20CIMAHI\RAB-CIMA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Drainase%20Tambahan%202010\0.%20Analisa%20K%2020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uji_setda\str\RK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UTILITAS%20INDUK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SELUMA\PENAWARAN\BBI\CV-jasa%20CM-TYPE%203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UCTION-BM-2005\AKIBALAK\EXCEL\RAB-AkiBalak-AjiIskandar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%20REV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proyek\iwan\DENAH%20STP\RAB%20ME%20TECHNOPARK%20UGM%20r0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4%20DED%20RUMAH%20GUBERNUR\RAB%20RKS\RAB%20ME%20GUB%20PAPUA%20FINAL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OH\Ars%20Struk%20BJBR%20(050206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17%20GOR%20SIAK\RAB%20RKS%20MEP\RAB%20GOR%20SIAK_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SAR\LAP%20BULANAN%20DAN%20MC\BQ\OE-2003%20r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MC.3%20PK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U%20Tarakan%20Bina%20Marga\2005\Pembangunan\KBR%20CINA\Rab-Jl.melalui%20pergudangan%20dan%20perumahan%20di%20kel%20G%20Lingkas%20(kuburan%20cina)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IPTA%20PRIMA\DATA%20PERENCANAAN\Drw.%202010\Pertanian\Jl.%20Sembowo\Jalan%20Sembowo%20telford%20+raba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1DATA%20CIPTA%20PRIMA\1%20DATA%20PERENCANAAN\2010%20prenc\BINA%20MARGA\Jalan%20mentoro%20gunungsari%20dak%20rev%2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JABUNG\OE%20PANTURA%20JBT%20JABU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Nuansa\ME%20Hotel%20Nuansa(new)%2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adi\Operational%20Managment\Proyek\RAB\Sari%20Bunga%20Bakung\RAB-Pematangan%20dan%20Salura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A%20.Slmt\contoh\SNI.Berat.0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ROHANA\OE%20PANTURA%20JBT%20ROHAN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YEK%202005\Penawaran\RKB%20SMK\1.%20RKB%20SMK2%20PM%20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Gedung\Rsd-Cibinong\C-Rab&amp;Rap-Rsd-Cibinong-060317-compere\Gedung\Arsip%20CIMAHI\RAB-CIMAH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B.Q_LANTAI%20KERAMIK-FAKULTAS%20HUKU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SMG\proyek\9903\bq\bq-ars\BQ-PS&amp;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erver\div-proyek\SMG\proyek\9903\bq\bq-ars\BQ-PS&amp;A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SBM's%20File\Pro.KenariMas\proyek\9903\bq\bq-ars\BQ-PS&amp;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Penawaran%20Lelang%202005\A.4.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ck\2005\evaluasi%20dan%20koreksi%20perikanan\evaluasi%20dan%20koreksi%20perikanan\Proyek\THN%202004\MASJID\RAB%20MASJID%20HAUR%20GADING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PERTAMANAN\RENC_AGG_REHAB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PERC.%20DINAS%20PERIKANAN%20TANBU%20oK\Proyek%20Perikanan%2009\RAB%20&amp;%20ANALI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MAN\BQ\ana-ka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_2006\RING-ROAD\Laporan%20Akhir\Lamp%201.%20RAB\RAB_TARAKAN_TOTAL_BINALATUNG-JUATA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komputer%2012\Data%20TA%202011\SDN%20Propinsi\HSPK%20Semua%20Kabupaten\CIPTA%20KARYA%202009\HARGA%20BAHAN%20SAB%202009%20jon%201%20&amp;%204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ata\Data%20Proyek\Proyek%20-2005\Penawaran\Wonogiri\Tirtomoyo\Wonogiri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TAI%203-4%20A%20DANA%202M150J%20REVISI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\data-adm\Bipran\Analisa-K\Juknis\Lembaran\3-Earth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ak%20Iwan\LAP.STRUKTUR\DOC.%20RAB\RAB.CIBUBUR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DATA\PROYEK\PPSDR\PENAWARN\PNCR\RAB-PNC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5\DINAS%20PEMUDA%20OLAHRAGA,%20KEBUDAYAAN%20dan%20PARIWISATA\CIPTA%20KARYA\Fajar\LEL.%202004\fisik\RAB%20BAU%20+%20BAS%20+%20BT.%20BENAWA.New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2DATA%20ANEKA%20BARU\Data%20Penawaran\Th'2009\1PEMEL%20BERKALA\Pkt%2026%20ddpan%20watukarung%20lilik\Pkt%2026%20dadapan%20watukarung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P.%20BINA%20MARGA\usb%20Jl.%20Pongok%20(3)%20Revis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Data\RS-PELNI\B.Q\BQ_ME-DO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DATA%20ALI\PENAWARAN\PAVING%20STONE\DEWE\PT%20BINA%20KARSA\RAB\RAB%20sma%20tri%20kary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HP14c\Downloads\ANALISA-SNI-2008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ata%20hindro%201\penawaran\kupang%208\rab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ata%20hindro%201\penawaran\kupang%208\rab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EWE\PT%20BINA%20KARSA\RAB\RAB%20sma%20tri%20kary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2%20GUDANG%20DAN%20KM_TERBAR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2%20GUDANG%20DAN%20KM_TERBARU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EKA%20BARU\2010\Jadwal%20Jl.%20wareng%20Revisi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gram%20Data\Data%20Proyek\Proyek%20-2005\Penawaran\Wonogiri\Tirtomoyo\Wonogiri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%20'02\GROSIR\RAB%20GROSIR%20'02%20(REAL%20COST%209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My%20Documents\data%20laptop\New%20Folder%20(2)\Jl.%20Menganti-Kepatihan%20KMJ.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RAB%20PUSK%20BANYU%20URIP%20anti%20baja%20version%20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totype\Analisa%20-%20K%20Master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D%202015%20RUAS%20JALAN%20PAGERWOJO-JUDEK%20TL%20127%20-%20TL\ANALISA%20HOTMIX%20ATAS%20REVISI\BAB2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PROYEK\proyek\Th-2002\0208\bq-ruko\final-wkc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E\OE%20GEDUNG\OE%20Gd%20Kesehatan\RAB%20revisi%20kes.%202006-ok%20terakhi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00-0001\AHS-AR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B.Q_LANTAI%20KERAMIK-FAKULTAS%20HUKUM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PEKERJAAN\PAK%20BILLY\Paket-Pekerjaan\BAGIAN%20PEMERINTAHAN\PEMBANGUNAN%20KANTOR%20KEL.%20GADING%20-%200301.0001.017\kel_moro_100%25_OK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PEKERJAAN\PAK%20BILLY\Paket-Pekerjaan\BAGIAN%20PEMERINTAHAN\PEMBANGUNAN%20KANTOR%20KEL.%20GADING%20-%200301.0001.017\kel_moro_100%2525_OK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ANTOK%202007\HPS-2006\Jalan-Pold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windra%20wy\Telagawaja\PAKET%20I%20Thp%201.baliB-4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tagraha03\d\RAB%20BUPATI%20-%20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%202008\K%201\JALAN%20-%20UNIB\RAB-1-%20Jalan_2_Jalur-REV=AKHIR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K%20HASTO\Dokumen%20Tender\Tender%20Irigasi%20Jatim\Tender%20Jalan%20Karang%20Anyar%20-%20Cemoro%20Sewu,%20Jateng\Tender%20Jalan%20Karang%20Anyar%20-%20Cemoro%20Sewu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%20LAMA%20tdak%20dipakai\DIKNAS%20GRESIK%20MURNI%20%202005\Kawisanya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My%20Document\PT.RP.%20SOEPARTO\PROYEK%202010\MARKETING%20DIVISI\ESTIMATOR%202010\RAB%20Estimator%20WIKA-RPS%20JO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NUNGKU%20(F)\Agustus\BAB%202\2.5.6%20MC%20Tongo%20Juli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ster2\TENDER%20PENAWARAN\baru\PENAWARAN-BAK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AS\BJNEGORO\1894\gedung%20a,b,c,d,e,f\Rab%20Verifikasi%20Harga\Pemb.%20RSUD%20Bojonegoro%20F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\RSUD\TAHAP%20I\RSUD%20Mad%202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BQ\OE-2003%20r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p\ato\RAB\RABedit\Tlekung\RAB%20Batu%20pat3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ruko%20p.manap\ruko%20p.manap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CIPTA%20PRIMA\PROYEK%202006\Perencanaan\SMA%20SUDIMORO\mebel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PRD\RAB%20Jalan(asl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Tarakan%20Plaza\Rosnia\Proyek\Sumber%20Jaya\Madiun\RSUD%20Madiun-me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Box%20Culvet%20Tanjung%20Final\EE%20&amp;%20Backup%20EE\Analis%20SNI%20Bina%20Marga\EE%20Box%20Culvert%20Desa%20Binturu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y%20Documents\Data\Construction\Project\General\IRIGASI\1999\pksa\jerowaru\jerowaru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b\MUSHALLA%20GATE\MUSHOLLA%20GATE%20CV.%20SATRIA%20BAGUS\RAB%20musholla%20di%20gate%20multi%20purpose%20CV.%20SATRIA%20OKE%20BANGET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JL-UNIB-K1\RAB-JLUNIB-SR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OCUME~1\ISHAK\LOCALS~1\Temp\Rar$DI00.234\OE%20Pemagaran%20Kantor%20Tempat%20Kerja%202006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ITATS\ESTIMASI\RAB%20,ANALISA,BAHAN,UPAH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9\RSUD%202019\2%20Ged%20D%20-%20jantung%20%20OK\0.RAB%20GED%20D%20-%20JANTUNG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LISA%20BARU%202013%20-%202016\Analisa%20Harga%20Satuan%20Pekerjaan%20(EDIT1)2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NALISA%202006%20oke%20-%20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ta%20Madya%20B.%20Lampung\EE%20DAK%20Kesehatan%202006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1DATA%20PROYEK\1DATA%20ANEKA%20BARU\Th'2005\kali%20keyang\PAKET%20PCT-KEYANG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File%20Erwin\RAB%20Usulan%20Bappeda\RAB\Administrasi\DUP%202004abc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PROYEK\Rehab%20SD%2005\Dokumen%20SD\RKS%20RAB\Contoh%20Analisis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WS-8LT-TOTAL-R-KS.zip\RAB-WS-8LT-TOTAL-R-K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BACK%2001%20Revisi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OMPUTER%20SODIK\SODIK\APBD%202014\ANALISA\ANALISA%20HOTMIK\ANALISA%20HOTMIX%20ATAS\BAB3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Proyek%20-2006\Konsultan\Din.Pariwisata\pariwisa%20Revisi\Kontraktor\Surabaya\paacitan\Kas-2\1.WM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P14c\Downloads\ANALISA-SNI-2008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PKP_Back_Up_00%20rev-01%20bar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Analisa%20-%20K%20Master%20(17.01.06)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.%20Dick%20Analisa%20-%20K%20Master%20(17.01.06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-2\d\Perencanaan%20dan%20Eval%20Program\2012\RAB-SATKER\ANALISA%202008\ANALISA%20K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T%202001\Terminal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analisa%20DAU%20&amp;%20PAK%202007\ANALISA%20%20kontrak%20atas%20%20PUPPW%20%202007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JUAN-2011\MY%20DATA\PERTAMANAN\RENC_AGG_REHAB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DATAKALTIM\Analisa\Analisa-Persiapan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FLASDISK\DATA%20ALI\PENAWARAN\PAVING%20STONE\DEWE\PT%20BINA%20KARSA\RAB\RAB%20sma%20tri%20karya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JUAN-2011\Muji_setda\str\RKB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AHS2006\Copy%20of%20PAHS2006%20R2%20draft(MIS)new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FLASDISK\DATA%20ALI\PENAWARAN\PAVING%20STONE\DEWE\PT%20BINA%20KARSA\RAB\RAB%20sma%20tri%20karya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!DATA\ALL-ADM\ANALIS\!DATA\ABU\JEMBATAN\RAB-JEMB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My%20Documents\2005\pkt20\NIRWANA%2020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BA4B0D\Copy%20KMJ%20jalan%20Blitar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MPN-1\LANSCAPE\EXCEL\RAB_JLN_ATB_200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works%20tobe%20done\SNI%20-%20ABK%202007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734AAF1\SPP%20KEUANGAN%20TA%202007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SNI%20CIPTA%20KARYA\Harga%20Satuan%20Upah%20Dan%20Bahan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ocuments%20and%20Settings\adr\My%20Documents\NUR%20(F)\AINUR\SDN%20PACAR%20KELING%20VII\RAB%20PACAR%20KELING%20VII%20edit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EE%20BALITTRA%202006%20OK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SNI_%202006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rab%20toilet%20wisata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DINAS%20PENDIDIKAN%20TANBU%2009\RAB%20PAUD%20&amp;%20RKB\RAB%20Gedung%20PAUD%20KEC.%20KUSAN%20HILIR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AGUS%20JAMAL\DOCUMENT%20Administrasi%20proyek\data%20base%20bahan\dari%20PP%20UGM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PDAM%202010\LAPORAN%20PENGAWASAN\PT.%20MOROUTAMA%20JEMBARPERDANA\Daftar%20Analisa%20K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Rosnia\Proyek\Sumber%20Jaya\Madiun\RSUD%20Madiun-me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ob-2011\GAMBAR-PROYEK\KPPLN\KPPLN-RKS\RAB%20MEE%20KPKNL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WIYUNG\TPA%20PROBOLINGGO-ok%20rev%2097,5%25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02\06\bq\bq-est\m&amp;e\Tata%20Udara\Daf-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PacitanAnyar%20gak%20pake%20railing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1.Data%20Cipta%20Prima\2009\Dinas%20Tanaman%20Pangan\Swakola\Borang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awean%20dinas\PEMBANGUNAN%20JALAN%20TPA%20BASIRIH%202014\RAB%20JALAN%20-%20SHEET%20MERAH%20TIDAK%20DI%20PAKAI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08\rab%20jalink%2009\RAB%20KOSONG%20JALINK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horiq\MITRA%20FAJAR%20PRD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ABU\P2jd-p2jkk\DURP-MP2001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ahun2004\Berkala\P5%20Nirwana%20Revisi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Job2008\bpom\adm\RKS\RAB\Usul\Job2007\resume_OE\OE-Gapura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RUANG%20SARANA%20KP-T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DATA%20KEGIATAN\2008\Data\Pertanian\TANI\JI%20Cokmbg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Tjok%20Bagus\kintamani\telagawaja\rab&amp;analisaekonomi\RAB-WAJA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TERMINAL%20TlogoWaru%20MALANG\GOR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\04.%20Jalan%20Sampuraga%20(3.5%20x%20825)%20M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DED%20Argowilis\DOCUME~1\LABA-L~1\LOCALS~1\Temp\My%20Documents\data%20laptop\New%20Folder%20(2)\Jl.%20Menganti-Kepatihan%20KMJ.A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Nanang\Rab%20tpsdp%20Profit\RAB%20SIPIL%20PROFIT%20EE%20(1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ELEKTRO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%20choy\RS.Blambangan\rEVISI\RS%20BLAMBANGAN\data_ku\KHUSUS%20KANGGO%20DPA-SKPD\file_KANTOR\RAB_2008\!!conto!!\Gedung%20Kejaksaan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KEUANGAN\Desktop\PASURUAN\probolinggoAnyar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RAB-1-SR-LAP.TENI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5-1719\Proses\Mekanikal\RAB-Mek-Bita-Etika%20(16-05-06)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~~TAHUN%202006\PERKERASAN%20ASPAL\LAHAN%20PARKIR%20PEMDA\analis%20bm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IKANAN\Jalan,Batako%20dan%20jemb\02.Analisa%20-%20K%20Master%20(17.01.06)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ONS04\Faramida%20(D)\Data%20Proyek\ADM-PRS\PEN-A\Analisa%20Martapura-06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y%20Documents\Kasam\Back%20Up%20Data%20Jemb%20Telaga\BACK%2003%20Revisi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GUSDUR\ANALIS\NEW-ANALIS-2004\NEW-ANALIS-2004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2.Analisa%20-%20K%20Master%20(17.01.06)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PROTOTYPE\02.Analisa%20-%20K%20Master%20(17.01.06)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ina%20Marga\My%20Documents\GUSDUR\ANALIS\NEW-ANALIS\NEW-ANALIS-2006-bensin-naik-dak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RAISE\PARITBESAR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oh%20Analisa%20Jemb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DATA%20M.%20Hasan\Data%202005\BAHRI\Rab\aspal%20ok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DATA%20ANDI\KONSTRUKSI%20PENDOPO%20TUBAN%202012\PENDOPO%20FIX%20060712\RAB%20PENDOPO%20-%20OE%20060712%20SIAP%20PDF.xlsx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lelang\Kota%20Probolinggo\RAB%20TPA%20PROBOLINGGO-OE%20Siap%20lelang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nas%20Kesehatan\02%20Biaya%20Konstruksi\04%20Puskesmas\Puskesmas%20Birayang%2015m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PROJECT\019%20RAB%20SEKOLAH%20PINTAR\RAB%20RKS%20ME\ANALISIS%20RAB%20ME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B%20GEDUNG%20MM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2009\Sampah\TPA%20PROBOLINGGO-ok%20rev%2097,5%251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My%20Documents\data%20laptop\New%20Folder%20(2)\Jl.%20Menganti-Kepatihan%20KMJ.A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TPA%20Pasuruan%20Revisi%2098,7%2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gunungsari\ALL%20ABOUT%20gunung%20sari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60;\DIKNAS%202015\GEDUNG%20PERTEMUAN%20DIKNAS\TABA\PROGRAM%20RAB\Anl.%20SNI%20%202005%20dan%202006\anl.SNI%202006%20HSPK\SNI%20%202006%20%20%20%20BAWAH%20HSPK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LPM\LPM%2006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RAB\Gerbang\Gerbang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kali%20keyang\PAKET%20PCT-KEYANG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.%20NUR\My%20Documents\Surabaya\BOQ%20JABUNG%20THP%20II\BOQ%20JABUNG%20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.%20NUR\My%20Documents\Surabaya\BOQ%20JABUNG%20THP%20II\BOQ%20JABUNG%20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\An%20Gresik%20Utar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2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A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.comp\My%20Documents\CVPANORAMAINDAH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7-2003\REF\RAB_%20ARSITEKTUR_FINAL_OK_R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Gerdutaskin%20Tegalombo\1taskin%20PJ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EE%20TOILET%20CBS%20WISATA%20MTP%202013%20pas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d-x2c\D\RICH%202009\CAMPUR\KEBON%20AGUNG_THOL\RERE%20FILE\TENDER\CONTOH\Jan2008Ajikuning1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BIRO-KEU-PROP\RAB-1-BIRO-KEU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2008\sukolilo\BULAK_ECS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IL%20DARI%20PLASH%20DISK%20LAMA\ASLI\bapak\anl.SNI%202006%20HSPK\SNI%20%202006%20%20%20%20BAWAH%20HSPK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RAB%20KOTA\NC\My%20Documents\Bkl-Sel\Type-E\SDN.%20Kemang%20Manis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Analisa\Analis%20K-2005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kirimharsat_atas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6-1925\Proses\Sipil%20-%20Struktur\Revisi%20A%20(12%20JUNI%202007)\00-0001\AHS-ARS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DATA%20ALI\PENAWARAN\PAVING%20STONE\DEWE\PT%20BINA%20KARSA\RAB\RAB%20sma%20tri%20karya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FIIL%20DARI%20PLASH%20DISK%20LAMA\ASLI\bapak\anl.SNI%202006%20HSPK\SNI%20%202006%20%20%20%20BAWAH%20HSPK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21\BQ\SAME\BQ-01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adata\DEWE\PT%20BINA%20KARSA\RAB\RAB%20sma%20tri%20karya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Arsip%20RAB\STAIN%202006\RAB%20Jalan%20STAIN%20REVISI%20TGL,%207%20NOP.%202006%20Oke.2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14c\Downloads\ANALISA-SNI-2008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5\RSUD%20KLAS%203%20AREA%20BARU%20proposal\RSUD%202005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AB%20AMKS%20Mandastana%202014\RAB%20AMKS%20MANDASTANA%20MALANG%202014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.i.l.e\2005\FISIK\BPKP\PRIWIRA\PRIWIRA\PL\Rab%20Yos%20Sudarso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PROGRAM%20RAB\THN%2007\ANALISA%20%20kontrak%20atas%20%20PUPPW%20%202007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%20STRUKTUR%20(final)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Acad%20RKB-2\RAB%20RKB%2006%20baru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Pak-Thp2.zip\Rab-Pak-Thp2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umen%20Penawaran\Tender%20Pengairan\PAKET%20PONOROGO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RAB%20TPA%20PROBOLINGGO-OE%20Siap%20lelang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Data\Proyek%20Data\A%20.Slmt\contoh\SNI.Berat.04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HENDRI\PROYEK%202004\Madiun\RSUD%20Mad%20THP%20IVd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RSUD%20ARGAMAKMUR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ocuments\HTG_DATA_MAULIZAR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Owner\My%20Documents\RAB_DARI%20P'ABDURRAHMAN_8%20SEPTEMBER%202007\RAB_GABUNGAN%20TOTAL_8%20SEPTEMBER%202007_PUSDIKLAT\RAB_STRUKTUR_FINAL_OK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PERENCANAAN%20TERMINAL%202019\MAOSPATI\RAB%20KONSTRUKSI\RAB%20FIX\EE%20MAOSPATI%20FIX%20060719.xlsx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Proyek\STUDIO\PROYEK\PERENCANAAN%20TERMINAL%202019\MAOSPATI\RAB%20KONSTRUKSI\RAB%20FIX\EE%20MAOSPATI%20FIX%20060719.xlsx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REHABILITASI%20BARABAI%202010\PERTANIAN%20DAN%20PERKEBUNAN\IRUL%20NEW\PAKET%20450%20%20JUTA\PANDAWAN%20-%20SUNGAI%20HANYAR\mahang%20s%20hanyar%20urugan%20saja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LE%20DATA\APBN%202006\Back%20Up%20&amp;%20Mc%20Pangkep\Mc%20Pangkep\Back%20Up%20Data%20Telaga\Documents%20and%20Settings\User\My%20Documents\Ksm\Laporan%20Mgn%20+%20Bln\telaga%20scen-3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Proyekku\2021\KOST%20GODEAN\RAB%20KOST.xlsx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AB%20RSU%20GAMBIRAN\00.%20ANALISA%20SNI%20VER.%20PU%20KDR.%20AGT2008%20(PJ)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8.Stadion%20Gajah%20Mada\RAP%20STADION%20GAJAH%20MADA%20MOJOKERTO%20BESTAT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SURABAYA\Surabaya%20Sport%20Center%20Surabaya%20Barat\Paling%20Baru\SSC%20FIX%20FINAL%20221008\RAP%20SSC%20FINAL%20221008-rev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dows10\Downloads\KERJA%20KERJA\MC0%20PAK%20DODDY\MC0%20PAK%20DODDY.xlsx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Ruang%20Busana%20SMK%20N%206%20Surabaya\01\HSPK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Material"/>
      <sheetName val="Mall"/>
      <sheetName val="_BQ-PS&amp;A.xlsÝCAT_HRG"/>
      <sheetName val="data grafik"/>
      <sheetName val="Cover"/>
      <sheetName val="PAD-F"/>
      <sheetName val="A"/>
      <sheetName val="SAT-BHN"/>
      <sheetName val="Fill this out first___"/>
      <sheetName val="Cover Daf_2"/>
      <sheetName val="304-06"/>
      <sheetName val="304_06"/>
      <sheetName val="HRG BHN"/>
      <sheetName val="Anl"/>
      <sheetName val="DivVII"/>
      <sheetName val="I_KAMAR"/>
      <sheetName val="TE TS FA LAN MATV"/>
      <sheetName val="Analisa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_2 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Hargamat"/>
      <sheetName val="TOWN"/>
      <sheetName val="Bill No 6 Koord _ Attendance"/>
      <sheetName val="Std-Spek EL"/>
      <sheetName val="Analisa Gabungan"/>
      <sheetName val="Sub"/>
      <sheetName val="Plumbing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Payment Status"/>
      <sheetName val="Ch"/>
      <sheetName val="anal"/>
      <sheetName val="BOQ KSN"/>
      <sheetName val="eqp-rek"/>
      <sheetName val="Rev &amp; CI"/>
      <sheetName val="upah"/>
      <sheetName val="FINISHING"/>
      <sheetName val="Grand summary"/>
      <sheetName val="D2.8"/>
      <sheetName val="Bill-2"/>
      <sheetName val="DAF-4"/>
      <sheetName val="DAF-2"/>
      <sheetName val="Break_down"/>
      <sheetName val="Harga Satuan"/>
      <sheetName val="DAF-3"/>
      <sheetName val="BAHAN"/>
      <sheetName val="REKAP_Akap"/>
      <sheetName val="Cash Flow bulanan"/>
      <sheetName val="Harga "/>
      <sheetName val="合成単価作成表-BLDG"/>
      <sheetName val="合成単価作成表_BLDG"/>
      <sheetName val="Rincian"/>
      <sheetName val="PPC"/>
      <sheetName val="Bill of Qty MEP"/>
      <sheetName val="Bill No 6 Koord &amp; Attendance"/>
      <sheetName val="Analis_Tanah"/>
      <sheetName val="sched"/>
      <sheetName val="Harga"/>
      <sheetName val="Panel,feeder,elek"/>
      <sheetName val="B - Norelec"/>
      <sheetName val="name"/>
      <sheetName val="ANA-HRG"/>
      <sheetName val="Isolasi Luar Dalam"/>
      <sheetName val="Isolasi Luar"/>
      <sheetName val="Ahs_2"/>
      <sheetName val="Ahs_1"/>
      <sheetName val="Analisa Harga"/>
      <sheetName val="K"/>
      <sheetName val="NK-BP"/>
      <sheetName val="Hrg.Sat"/>
      <sheetName val="harsat"/>
      <sheetName val="H.Satuan"/>
      <sheetName val="PREM"/>
      <sheetName val="CAT HRG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SAP"/>
      <sheetName val="data"/>
      <sheetName val="REKAP GROSS"/>
      <sheetName val="str"/>
      <sheetName val="me"/>
      <sheetName val="6-MVAC"/>
      <sheetName val="Markup"/>
      <sheetName val="01A- RAB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PS&amp;A"/>
      <sheetName val="Bill rekap"/>
      <sheetName val="2.1"/>
      <sheetName val="2.2"/>
      <sheetName val="Anls"/>
      <sheetName val="Sum"/>
      <sheetName val="upah_borong"/>
      <sheetName val="satuan_pek"/>
      <sheetName val="Estimate"/>
      <sheetName val="LAL _ PASAR PAGI 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_AnaBah"/>
      <sheetName val="Bill_2"/>
      <sheetName val="HARGA ALAT"/>
      <sheetName val="PMK"/>
      <sheetName val="LAMP-A"/>
      <sheetName val="Ahs. Pipa-Valve"/>
      <sheetName val="Ahs.Peralatan"/>
      <sheetName val="D &amp; W sizes"/>
      <sheetName val="BQ-1A prelim"/>
      <sheetName val="AHS_Kusen"/>
      <sheetName val="dasboard"/>
      <sheetName val="harsat&amp;upah"/>
      <sheetName val="VLOOK"/>
      <sheetName val="Price"/>
      <sheetName val="A_2"/>
      <sheetName val="DAF-9"/>
      <sheetName val="Level"/>
      <sheetName val="Sheet1"/>
      <sheetName val="Bill of Qty"/>
      <sheetName val="Ana"/>
      <sheetName val="Pipe"/>
      <sheetName val="BAHAN UPAH"/>
      <sheetName val="Elektrikal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Pile"/>
      <sheetName val="Har-mat"/>
      <sheetName val="ANALISA VALVE"/>
      <sheetName val="PKK"/>
      <sheetName val="daffin"/>
      <sheetName val="Mekanikal"/>
      <sheetName val="HB"/>
      <sheetName val="Kolom UT"/>
      <sheetName val="COV_3"/>
      <sheetName val="BQ-IABK"/>
      <sheetName val="BQ_IABK"/>
      <sheetName val="IPL_SCHEDULE"/>
      <sheetName val="Analisa Harga Satuan"/>
      <sheetName val="Daftar Harga Material"/>
      <sheetName val="???????-BLDG"/>
      <sheetName val="G_SUMMARY"/>
      <sheetName val="Outline"/>
      <sheetName val="Uraian Teknis"/>
      <sheetName val="rab me (by owner) "/>
      <sheetName val="BQ (by owner)"/>
      <sheetName val="rab me (fisik)"/>
      <sheetName val="BTL-Persiapan"/>
      <sheetName val="BTL-Bau"/>
      <sheetName val="BTL-alat"/>
      <sheetName val="5-Peralatan"/>
      <sheetName val="Bag_1_prelim_"/>
      <sheetName val="BQ STR_BONGKARAN_Bag 2_5_"/>
      <sheetName val="DSU"/>
      <sheetName val="Lean Concrete"/>
      <sheetName val="_______-BLDG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1500P_3+0"/>
      <sheetName val="Calculation Details"/>
      <sheetName val="CAT_HAR"/>
      <sheetName val="koef"/>
      <sheetName val="index"/>
      <sheetName val="총괄표"/>
      <sheetName val="Bangunan Utama"/>
      <sheetName val="TB"/>
      <sheetName val="???????_BLDG"/>
      <sheetName val="[BQ-PS&amp;A.xls?CAT_HRG"/>
      <sheetName val="_BQ-PS&amp;A.xls?CAT_HRG"/>
      <sheetName val="[BQ-PS&amp;A_xls?CAT_HRG"/>
      <sheetName val="_BQ-PS&amp;A_xls?CAT_HRG"/>
      <sheetName val="AN-ALT"/>
      <sheetName val="#REF!"/>
      <sheetName val="CATATAN HARGA (Int)"/>
      <sheetName val="Cover Daft 2"/>
      <sheetName val="DAFTAR NO.1"/>
      <sheetName val="DAF 2"/>
      <sheetName val="Panel"/>
      <sheetName val="DAF_HARGA_PEK"/>
      <sheetName val="RABT"/>
      <sheetName val="Analisa STR"/>
      <sheetName val="ME_External"/>
      <sheetName val="Mall_ME"/>
      <sheetName val="Ijin"/>
      <sheetName val="G1 Sheet"/>
      <sheetName val="GTS I PS"/>
      <sheetName val="4-MVAC"/>
      <sheetName val="5-El"/>
      <sheetName val="2-Pl"/>
      <sheetName val="FORM X COST"/>
      <sheetName val="NET表"/>
      <sheetName val="BQ表"/>
      <sheetName val="HSATUAN"/>
      <sheetName val="UP MINOR"/>
      <sheetName val="ANLS-PJ"/>
      <sheetName val="Sat Bah _ Up"/>
      <sheetName val="Harga-RAB"/>
      <sheetName val="Harga Satuan Dasar"/>
      <sheetName val="ANA-C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Standard Room Deluxe Queen"/>
      <sheetName val="H_Satuan"/>
      <sheetName val="Vibro_Roller"/>
      <sheetName val="BQ HS"/>
      <sheetName val="Sheet3"/>
      <sheetName val="RAB Arsitek"/>
      <sheetName val="OFFICE 2 LT"/>
      <sheetName val="rp"/>
      <sheetName val="Asrama Lt.1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Price Biaya Cadangan"/>
      <sheetName val="BQ.Rekapitulasi  Akhi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_BQ-PS&amp;A.xls_CAT_HRG"/>
      <sheetName val="_BQ-PS&amp;A_xls_CAT_HRG"/>
      <sheetName val="________BLDG"/>
      <sheetName val="A H S P"/>
      <sheetName val="fxterbilang"/>
      <sheetName val="GENERAL"/>
      <sheetName val="PENJ_TOTAL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For RKAP OKOP"/>
      <sheetName val="uraian analisa"/>
      <sheetName val="BOW"/>
      <sheetName val="STD Lanjutan"/>
      <sheetName val="NS Lanjutan"/>
      <sheetName val="rab-str.Adm"/>
      <sheetName val="Bill No. 2.1"/>
      <sheetName val="概総括1"/>
      <sheetName val="eq_data"/>
      <sheetName val="villa"/>
      <sheetName val="I-ME"/>
      <sheetName val="UP_an"/>
      <sheetName val="analysis"/>
      <sheetName val="Hrg.mat.1"/>
      <sheetName val="Hrata bj (20x40)"/>
      <sheetName val="Ana CV(pen)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2">
          <cell r="AW22">
            <v>229896.13225112879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  <row r="30">
          <cell r="AW30">
            <v>201480.42119667048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 BOW"/>
      <sheetName val="Basic Price"/>
      <sheetName val="5-ALAT(1)"/>
      <sheetName val="4-Basic Price"/>
      <sheetName val="harga dasar"/>
      <sheetName val="Peralatan"/>
      <sheetName val="Analisa ME (2)"/>
      <sheetName val="HRG BHN"/>
      <sheetName val="Daf-Har-Pening"/>
      <sheetName val="srtberkas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FAK"/>
      <sheetName val="DIV-3"/>
      <sheetName val="DIV-7"/>
      <sheetName val="PIN-SOR"/>
      <sheetName val="Peralatan (2)"/>
      <sheetName val="Harga Satuan Bahan"/>
      <sheetName val="Harga"/>
      <sheetName val="HRG BAHAN &amp; UPAH okk"/>
      <sheetName val="Analis Kusen okk"/>
      <sheetName val="A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harsat"/>
      <sheetName val="Isolasi Luar Dalam"/>
      <sheetName val="Isolasi Luar"/>
      <sheetName val="PERSIAPAN"/>
      <sheetName val="Hrg Sat"/>
      <sheetName val="SKEDUL"/>
      <sheetName val="anal"/>
      <sheetName val="PPC"/>
      <sheetName val="TOWN"/>
      <sheetName val="Ref"/>
      <sheetName val="Sheet3"/>
      <sheetName val="Sheet1"/>
      <sheetName val="UPAH"/>
      <sheetName val="Daf Harga"/>
      <sheetName val="Bill"/>
      <sheetName val="Rekap Bill"/>
      <sheetName val="An_ Harga"/>
      <sheetName val="bahan+upah"/>
      <sheetName val="DAF.HRG"/>
      <sheetName val="NP"/>
      <sheetName val="Analisa Harga Satuan"/>
      <sheetName val="SAP"/>
      <sheetName val="Kuantitas &amp; Harga"/>
      <sheetName val="Urai _Resap pengikat"/>
      <sheetName val="nama PT."/>
      <sheetName val="Anls"/>
      <sheetName val="MAPP"/>
      <sheetName val="an. struktur"/>
      <sheetName val="rek det 1-3"/>
      <sheetName val="Dashboard"/>
      <sheetName val="STR"/>
      <sheetName val="Cover"/>
      <sheetName val="Markup"/>
      <sheetName val="DATA"/>
      <sheetName val="H Sat"/>
      <sheetName val="database-emp"/>
      <sheetName val="Engine"/>
      <sheetName val="umum"/>
      <sheetName val="Eng_Hrs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Biaya"/>
      <sheetName val="Elektrikal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uruf"/>
      <sheetName val="Sat-Rap"/>
      <sheetName val="har.sat.B"/>
      <sheetName val="KURVA_100%"/>
      <sheetName val="anal_hs"/>
      <sheetName val="ESCON"/>
      <sheetName val="Analisa_E"/>
      <sheetName val="Bahan"/>
      <sheetName val="INPUT"/>
      <sheetName val="SELISIH HARGA"/>
      <sheetName val="meth hsl nego"/>
      <sheetName val="SAT-BHN"/>
      <sheetName val="Hargamat"/>
      <sheetName val="Als Struk"/>
      <sheetName val="duct"/>
      <sheetName val="Material"/>
      <sheetName val="An.Ars"/>
      <sheetName val="Daftmat"/>
      <sheetName val="Rekap Direct Cost"/>
      <sheetName val="ANALISA 2"/>
      <sheetName val="UPAH&amp;BAHAN"/>
      <sheetName val="analisa Mob."/>
      <sheetName val="2.1"/>
      <sheetName val="RAB MT HARYONO "/>
      <sheetName val="#REF!"/>
      <sheetName val="351BQMCN"/>
      <sheetName val="DUTCH CONE"/>
      <sheetName val="KUANTITAS"/>
      <sheetName val="PAS-BATU"/>
      <sheetName val="INFO"/>
      <sheetName val="EI-422"/>
      <sheetName val="dayvol WEDI"/>
      <sheetName val="dayvol adibarat"/>
      <sheetName val="ERET"/>
      <sheetName val="Basic P"/>
      <sheetName val="D2-1a"/>
      <sheetName val="hrgbahan"/>
      <sheetName val="Daftar Kuantitas &amp; Harga"/>
      <sheetName val="bahan dan upah"/>
      <sheetName val="Jadual"/>
      <sheetName val="AHS"/>
      <sheetName val="S_DAYA"/>
      <sheetName val="catatan"/>
      <sheetName val="ren. ming"/>
      <sheetName val="master coba"/>
      <sheetName val="%fisik"/>
      <sheetName val="Currency Rate"/>
      <sheetName val="datsek_APBD1"/>
      <sheetName val="5-Peralatan"/>
      <sheetName val="Sheet2"/>
      <sheetName val="Cover Daf-2"/>
      <sheetName val="Cover Daf_2"/>
      <sheetName val="AHS Marka"/>
      <sheetName val="SAT_BHN"/>
      <sheetName val="rekap1"/>
      <sheetName val="daf-3(OK)"/>
      <sheetName val="daf-7(OK)"/>
      <sheetName val="rumu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RAP"/>
      <sheetName val="Rekapitulasi"/>
      <sheetName val="hrg sat1"/>
      <sheetName val="schedule kurva s"/>
      <sheetName val="GRAND REKAP"/>
      <sheetName val="ANALIS"/>
      <sheetName val="HRG BH"/>
      <sheetName val="HARGA MATERIAL"/>
      <sheetName val="Sumber Daya"/>
      <sheetName val="H.Satuan"/>
      <sheetName val="RAB2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PT."/>
      <sheetName val="Harga Bahan"/>
      <sheetName val="BAB6"/>
      <sheetName val="BAB7"/>
      <sheetName val="BAB8"/>
      <sheetName val="D7"/>
      <sheetName val="Rekap. ME"/>
      <sheetName val="anal Lamp 4a"/>
      <sheetName val="Sat Bah _ Up"/>
      <sheetName val="Vibro_Roller"/>
      <sheetName val="teknis 6.3a ( 2a )"/>
      <sheetName val="AHS 6.3a ( 2a )"/>
      <sheetName val="RAB ME"/>
      <sheetName val="tul"/>
      <sheetName val="Morang"/>
      <sheetName val="Rkp B. UP"/>
      <sheetName val="Sat~Bahu"/>
      <sheetName val="EK-JAN-08"/>
      <sheetName val="boq"/>
      <sheetName val="Terbilang"/>
      <sheetName val="Mg I MEI"/>
      <sheetName val="U&amp;B"/>
      <sheetName val="TPI"/>
      <sheetName val="EK-JAN-2010"/>
      <sheetName val="harga_satuan"/>
      <sheetName val="bacap_analisa"/>
      <sheetName val="Rek.Analisa"/>
      <sheetName val="anls alt"/>
      <sheetName val="BAG_2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BEKAP DATA"/>
      <sheetName val="BEKAP PINTU"/>
      <sheetName val="anl-b7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6">
          <cell r="F156">
            <v>85000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Saluran"/>
      <sheetName val="RAB 2"/>
      <sheetName val="Analisa"/>
      <sheetName val="Harga Bahan &amp; Upah"/>
      <sheetName val="SCED"/>
      <sheetName val="D.Pek.subkontrak"/>
    </sheetNames>
    <sheetDataSet>
      <sheetData sheetId="0"/>
      <sheetData sheetId="1" refreshError="1"/>
      <sheetData sheetId="2" refreshError="1"/>
      <sheetData sheetId="3">
        <row r="1">
          <cell r="B1" t="str">
            <v>RENCANA ANGGARAN DAN BIAYA</v>
          </cell>
          <cell r="K1" t="str">
            <v>DAFTAR KUANTITAS DAN BIAYA</v>
          </cell>
        </row>
        <row r="3">
          <cell r="K3" t="str">
            <v>Nomor Paket</v>
          </cell>
          <cell r="M3" t="str">
            <v>:  PBL.KSA-1</v>
          </cell>
        </row>
        <row r="4">
          <cell r="B4" t="str">
            <v>NAMA PEKERJAAN :</v>
          </cell>
          <cell r="D4" t="str">
            <v>BANTEK PERSAMPAHAN DAN DRAINASE KOTA PROBOLINGGO</v>
          </cell>
          <cell r="K4" t="str">
            <v>Nama Kegiatan</v>
          </cell>
          <cell r="M4" t="str">
            <v>:  Peningkatan Kinerja TPA Sampah</v>
          </cell>
        </row>
        <row r="5">
          <cell r="B5" t="str">
            <v>NAMA KEGIATAN    :</v>
          </cell>
          <cell r="D5" t="str">
            <v>Pembuatan Kolam Fakultatif</v>
          </cell>
          <cell r="K5" t="str">
            <v>Satuan Kerja</v>
          </cell>
          <cell r="M5" t="str">
            <v>:  Pengembangan Kinerja Pengelolaan Penyehatan Lingkungan Permukiman Jawa Timur</v>
          </cell>
        </row>
        <row r="6">
          <cell r="B6" t="str">
            <v>L O K A S I  :</v>
          </cell>
          <cell r="D6" t="str">
            <v>KOTA PROBOLINGGO</v>
          </cell>
          <cell r="K6" t="str">
            <v>Lokasi</v>
          </cell>
          <cell r="M6" t="str">
            <v>:  Kota Probolinggo</v>
          </cell>
        </row>
        <row r="7">
          <cell r="B7" t="str">
            <v>T A H U N  :</v>
          </cell>
          <cell r="D7">
            <v>2007</v>
          </cell>
          <cell r="K7" t="str">
            <v>Tahun Anggaran</v>
          </cell>
          <cell r="M7" t="str">
            <v>:  2008</v>
          </cell>
        </row>
        <row r="9">
          <cell r="K9" t="str">
            <v>No.</v>
          </cell>
          <cell r="L9" t="str">
            <v xml:space="preserve">U r a ioa n </v>
          </cell>
          <cell r="N9" t="str">
            <v>Volume</v>
          </cell>
          <cell r="O9" t="str">
            <v>Satuan</v>
          </cell>
          <cell r="P9" t="str">
            <v>Harga Satuan</v>
          </cell>
          <cell r="Q9" t="str">
            <v>Jumlah Harga</v>
          </cell>
        </row>
        <row r="10">
          <cell r="B10" t="str">
            <v>No.</v>
          </cell>
          <cell r="C10" t="str">
            <v xml:space="preserve">U r a ioa n </v>
          </cell>
          <cell r="E10" t="str">
            <v>Volume</v>
          </cell>
          <cell r="F10" t="str">
            <v>Satuan</v>
          </cell>
          <cell r="G10" t="str">
            <v>Harga Satuan</v>
          </cell>
          <cell r="H10" t="str">
            <v>Jumlah Harga</v>
          </cell>
        </row>
        <row r="13">
          <cell r="L13" t="str">
            <v>Pekerjaan Pemasangan Perlengkapan IPLTL</v>
          </cell>
        </row>
        <row r="14">
          <cell r="K14" t="str">
            <v>1.</v>
          </cell>
          <cell r="L14" t="str">
            <v>Pekerjaanan Instalasi Listrik</v>
          </cell>
        </row>
        <row r="15">
          <cell r="B15" t="str">
            <v>1.</v>
          </cell>
          <cell r="C15" t="str">
            <v>Pembuatan dan Pembongkaran kistdam</v>
          </cell>
          <cell r="L15" t="str">
            <v>Penambahan Daya Listrik PLN</v>
          </cell>
          <cell r="N15">
            <v>15000</v>
          </cell>
          <cell r="O15" t="str">
            <v>VA</v>
          </cell>
          <cell r="P15">
            <v>439</v>
          </cell>
          <cell r="Q15">
            <v>6585000</v>
          </cell>
        </row>
        <row r="16">
          <cell r="C16" t="str">
            <v>Pembuatan dan pembongkaran Kisdam</v>
          </cell>
          <cell r="E16">
            <v>140</v>
          </cell>
          <cell r="F16" t="str">
            <v>m2</v>
          </cell>
          <cell r="G16">
            <v>97742.5</v>
          </cell>
          <cell r="H16">
            <v>13683950</v>
          </cell>
          <cell r="L16" t="str">
            <v>Pemasangan Kabel Twisted 2 x 16 mm</v>
          </cell>
          <cell r="N16">
            <v>230</v>
          </cell>
          <cell r="O16" t="str">
            <v>mtr</v>
          </cell>
          <cell r="P16">
            <v>18750</v>
          </cell>
          <cell r="Q16">
            <v>4312500</v>
          </cell>
        </row>
        <row r="17">
          <cell r="C17" t="str">
            <v>Pengeringan</v>
          </cell>
          <cell r="E17">
            <v>1</v>
          </cell>
          <cell r="F17" t="str">
            <v>Ls</v>
          </cell>
          <cell r="G17">
            <v>37201.5</v>
          </cell>
          <cell r="H17">
            <v>37201.5</v>
          </cell>
          <cell r="L17" t="str">
            <v>Pengadaan panel + 3 phase 15000 VA</v>
          </cell>
          <cell r="N17">
            <v>1</v>
          </cell>
          <cell r="O17" t="str">
            <v>bh</v>
          </cell>
          <cell r="P17">
            <v>9000000</v>
          </cell>
          <cell r="Q17">
            <v>9000000</v>
          </cell>
        </row>
        <row r="19">
          <cell r="B19" t="str">
            <v>2.</v>
          </cell>
          <cell r="C19" t="str">
            <v>Pekerjaan Tanah</v>
          </cell>
          <cell r="K19" t="str">
            <v>2.</v>
          </cell>
          <cell r="L19" t="str">
            <v>Pekerjaan M &amp; E</v>
          </cell>
        </row>
        <row r="20">
          <cell r="C20" t="str">
            <v>Galian Tanah</v>
          </cell>
          <cell r="E20">
            <v>506.86</v>
          </cell>
          <cell r="F20" t="str">
            <v>m3</v>
          </cell>
          <cell r="G20">
            <v>21053</v>
          </cell>
          <cell r="H20">
            <v>10670923.58</v>
          </cell>
          <cell r="L20" t="str">
            <v>Pengadaan dan pemasangan pompa lumpur</v>
          </cell>
        </row>
        <row r="21">
          <cell r="C21" t="str">
            <v>Galian tanah dibuang keluar lokasi</v>
          </cell>
          <cell r="E21">
            <v>506.86</v>
          </cell>
          <cell r="F21" t="str">
            <v>m3</v>
          </cell>
          <cell r="G21">
            <v>10375</v>
          </cell>
          <cell r="H21">
            <v>5258672.5</v>
          </cell>
          <cell r="L21" t="str">
            <v>portable Q 10 l/det H 10 m</v>
          </cell>
          <cell r="N21">
            <v>1</v>
          </cell>
          <cell r="O21" t="str">
            <v>unit</v>
          </cell>
          <cell r="P21">
            <v>87500000</v>
          </cell>
          <cell r="Q21">
            <v>87500000</v>
          </cell>
        </row>
        <row r="22">
          <cell r="C22" t="str">
            <v>Urugan Tanah Kembali dipadatkan</v>
          </cell>
          <cell r="E22">
            <v>144.80000000000001</v>
          </cell>
          <cell r="F22" t="str">
            <v>m3</v>
          </cell>
          <cell r="G22">
            <v>26722.5</v>
          </cell>
          <cell r="H22">
            <v>3869418.0000000005</v>
          </cell>
          <cell r="L22" t="str">
            <v xml:space="preserve">Panel listrik pompa lengkap kabel </v>
          </cell>
        </row>
        <row r="23">
          <cell r="C23" t="str">
            <v>Urugan Tanah dipadatkan</v>
          </cell>
          <cell r="E23">
            <v>15.84</v>
          </cell>
          <cell r="F23" t="str">
            <v>m3</v>
          </cell>
          <cell r="G23">
            <v>67975</v>
          </cell>
          <cell r="H23">
            <v>1076724</v>
          </cell>
          <cell r="L23" t="str">
            <v>4 x 16 mm2 = 100 m</v>
          </cell>
          <cell r="N23">
            <v>1</v>
          </cell>
          <cell r="O23" t="str">
            <v>unit</v>
          </cell>
          <cell r="P23">
            <v>19000000</v>
          </cell>
          <cell r="Q23">
            <v>15000000</v>
          </cell>
        </row>
        <row r="25">
          <cell r="B25" t="str">
            <v>3.</v>
          </cell>
          <cell r="C25" t="str">
            <v>Pekerjaan Beton</v>
          </cell>
          <cell r="K25">
            <v>3</v>
          </cell>
          <cell r="L25" t="str">
            <v>Perpipaan</v>
          </cell>
        </row>
        <row r="26">
          <cell r="C26" t="str">
            <v>Beton bertulang K-225 Plat pondasi tebal =</v>
          </cell>
          <cell r="E26">
            <v>17</v>
          </cell>
          <cell r="F26" t="str">
            <v>m3</v>
          </cell>
          <cell r="G26">
            <v>2019666.7</v>
          </cell>
          <cell r="H26">
            <v>34334333.899999999</v>
          </cell>
          <cell r="L26" t="str">
            <v>Pipa PVC dia 4" (S12,5)</v>
          </cell>
          <cell r="N26">
            <v>30</v>
          </cell>
          <cell r="O26" t="str">
            <v>mtr</v>
          </cell>
          <cell r="P26">
            <v>84630.5</v>
          </cell>
          <cell r="Q26">
            <v>2538915</v>
          </cell>
        </row>
        <row r="27">
          <cell r="C27" t="str">
            <v>20 cm pembesian 150 kg/m3</v>
          </cell>
          <cell r="L27" t="str">
            <v>Gate valve dia 4"</v>
          </cell>
          <cell r="N27">
            <v>4</v>
          </cell>
          <cell r="O27" t="str">
            <v>buah</v>
          </cell>
          <cell r="P27">
            <v>2750000</v>
          </cell>
          <cell r="Q27">
            <v>11000000</v>
          </cell>
        </row>
        <row r="28">
          <cell r="C28" t="str">
            <v>Beton bertulang K-225 Balok pondasi 35x45</v>
          </cell>
          <cell r="E28">
            <v>6.81</v>
          </cell>
          <cell r="F28" t="str">
            <v>m3</v>
          </cell>
          <cell r="G28">
            <v>2811241.05</v>
          </cell>
          <cell r="H28">
            <v>19144551.550499998</v>
          </cell>
          <cell r="L28" t="str">
            <v>Elbow PVC dia 4" x 90</v>
          </cell>
          <cell r="N28">
            <v>4</v>
          </cell>
          <cell r="O28" t="str">
            <v>buah</v>
          </cell>
          <cell r="P28">
            <v>750000</v>
          </cell>
          <cell r="Q28">
            <v>3000000</v>
          </cell>
        </row>
        <row r="29">
          <cell r="C29" t="str">
            <v>pembesian 259 kg/m3</v>
          </cell>
          <cell r="L29" t="str">
            <v>Flexible pipa dia 4"</v>
          </cell>
          <cell r="N29">
            <v>100</v>
          </cell>
          <cell r="O29" t="str">
            <v>mtr</v>
          </cell>
          <cell r="P29">
            <v>90000</v>
          </cell>
          <cell r="Q29">
            <v>9000000</v>
          </cell>
        </row>
        <row r="30">
          <cell r="C30" t="str">
            <v>Beton bertulang K-225 Dinding tebal = 15 cm</v>
          </cell>
          <cell r="E30">
            <v>18.89</v>
          </cell>
          <cell r="F30" t="str">
            <v>m3</v>
          </cell>
          <cell r="G30">
            <v>3371492.55</v>
          </cell>
          <cell r="H30">
            <v>63687494.269499995</v>
          </cell>
          <cell r="L30" t="str">
            <v>Reducer PVC dia 200 x 100</v>
          </cell>
          <cell r="N30">
            <v>2</v>
          </cell>
          <cell r="O30" t="str">
            <v>buah</v>
          </cell>
          <cell r="P30">
            <v>475000</v>
          </cell>
          <cell r="Q30">
            <v>950000</v>
          </cell>
        </row>
        <row r="31">
          <cell r="C31" t="str">
            <v>pembesian 169 kg/m3</v>
          </cell>
          <cell r="L31" t="str">
            <v>Tee PVC dia 200 x 100</v>
          </cell>
          <cell r="N31">
            <v>1</v>
          </cell>
          <cell r="O31" t="str">
            <v>buah</v>
          </cell>
          <cell r="P31">
            <v>750000</v>
          </cell>
          <cell r="Q31">
            <v>750000</v>
          </cell>
        </row>
        <row r="32">
          <cell r="C32" t="str">
            <v>Beton bertulang K-225 Bak outlet</v>
          </cell>
          <cell r="E32">
            <v>1.7</v>
          </cell>
          <cell r="F32" t="str">
            <v>m3</v>
          </cell>
          <cell r="G32">
            <v>3153628.05</v>
          </cell>
          <cell r="H32">
            <v>5361167.6849999996</v>
          </cell>
          <cell r="L32" t="str">
            <v>Tee PVC dia 100 x 100</v>
          </cell>
          <cell r="N32">
            <v>2</v>
          </cell>
          <cell r="O32" t="str">
            <v>buah</v>
          </cell>
          <cell r="P32">
            <v>350000</v>
          </cell>
          <cell r="Q32">
            <v>700000</v>
          </cell>
        </row>
        <row r="33">
          <cell r="C33" t="str">
            <v>pembesian 139 kg/m3</v>
          </cell>
          <cell r="L33" t="str">
            <v>Flange Socket PVC dia 100</v>
          </cell>
          <cell r="N33">
            <v>8</v>
          </cell>
          <cell r="O33" t="str">
            <v>buah</v>
          </cell>
          <cell r="P33">
            <v>185000</v>
          </cell>
          <cell r="Q33">
            <v>1480000</v>
          </cell>
        </row>
        <row r="34">
          <cell r="C34" t="str">
            <v>Beton Tumbuk 1Pc:3 Ps:5 Kr utk lantai kerja</v>
          </cell>
          <cell r="E34">
            <v>7.92</v>
          </cell>
          <cell r="F34" t="str">
            <v>m3</v>
          </cell>
          <cell r="G34">
            <v>483341.22399999999</v>
          </cell>
          <cell r="H34">
            <v>3828062.4940800001</v>
          </cell>
        </row>
        <row r="35">
          <cell r="K35">
            <v>4</v>
          </cell>
          <cell r="L35" t="str">
            <v xml:space="preserve">Pompa air hujan </v>
          </cell>
        </row>
        <row r="36">
          <cell r="B36" t="str">
            <v>4.</v>
          </cell>
          <cell r="C36" t="str">
            <v>Pekerjaan Pondasi</v>
          </cell>
          <cell r="L36" t="str">
            <v>Pompa air hujan portable couple enggine</v>
          </cell>
          <cell r="N36">
            <v>1</v>
          </cell>
          <cell r="O36" t="str">
            <v>unit</v>
          </cell>
          <cell r="P36">
            <v>27500000</v>
          </cell>
          <cell r="Q36">
            <v>27500000</v>
          </cell>
        </row>
        <row r="37">
          <cell r="C37" t="str">
            <v>Urugan sirtu perbaikan tanah dasar</v>
          </cell>
          <cell r="E37">
            <v>477.64275000000004</v>
          </cell>
          <cell r="F37" t="str">
            <v>m3</v>
          </cell>
          <cell r="G37" t="e">
            <v>#REF!</v>
          </cell>
          <cell r="H37" t="e">
            <v>#REF!</v>
          </cell>
          <cell r="L37" t="str">
            <v>lengkap dgn baseframe kapasitas 5 l/dt H = 10 m</v>
          </cell>
        </row>
        <row r="38">
          <cell r="C38" t="str">
            <v>Gedeg guling</v>
          </cell>
          <cell r="E38">
            <v>91.69</v>
          </cell>
          <cell r="F38" t="str">
            <v>m2</v>
          </cell>
          <cell r="G38" t="e">
            <v>#REF!</v>
          </cell>
          <cell r="H38" t="e">
            <v>#REF!</v>
          </cell>
        </row>
        <row r="39">
          <cell r="C39" t="str">
            <v>Trucuk kayu gelam dia 75 mm panjang 4 m</v>
          </cell>
          <cell r="E39">
            <v>0</v>
          </cell>
          <cell r="F39" t="str">
            <v>btg</v>
          </cell>
          <cell r="G39" t="e">
            <v>#REF!</v>
          </cell>
          <cell r="H39" t="e">
            <v>#REF!</v>
          </cell>
          <cell r="K39">
            <v>5</v>
          </cell>
          <cell r="L39" t="str">
            <v>Dudukan Pompa &amp; Derek 1,5 Ton</v>
          </cell>
          <cell r="N39">
            <v>1</v>
          </cell>
          <cell r="O39" t="str">
            <v>Unit</v>
          </cell>
          <cell r="P39">
            <v>6000000</v>
          </cell>
          <cell r="Q39">
            <v>6000000</v>
          </cell>
        </row>
        <row r="40">
          <cell r="C40" t="str">
            <v xml:space="preserve">Pemancangan tiang 25x25 panjang  5.5 m </v>
          </cell>
          <cell r="E40">
            <v>44</v>
          </cell>
          <cell r="F40" t="str">
            <v>ttk</v>
          </cell>
          <cell r="G40">
            <v>66089.743589743593</v>
          </cell>
          <cell r="H40">
            <v>2907948.717948718</v>
          </cell>
        </row>
        <row r="41">
          <cell r="C41" t="str">
            <v>Pembelian tiang pancang K 500 uk 0.25x0.25 panjang 6.5 m sebanyak 40 biji</v>
          </cell>
          <cell r="E41">
            <v>286</v>
          </cell>
          <cell r="F41" t="str">
            <v>m!</v>
          </cell>
          <cell r="G41" t="e">
            <v>#REF!</v>
          </cell>
          <cell r="H41" t="e">
            <v>#REF!</v>
          </cell>
        </row>
        <row r="44">
          <cell r="B44" t="str">
            <v>5.</v>
          </cell>
          <cell r="C44" t="str">
            <v>Pekerjaan  Lain2</v>
          </cell>
        </row>
        <row r="45">
          <cell r="C45" t="str">
            <v>Pemasangan pagar pengaman:</v>
          </cell>
        </row>
        <row r="46">
          <cell r="C46" t="str">
            <v xml:space="preserve"> - Beton struktur K. 225</v>
          </cell>
          <cell r="E46">
            <v>0.56808899999999996</v>
          </cell>
          <cell r="F46" t="str">
            <v>m2</v>
          </cell>
          <cell r="G46" t="e">
            <v>#REF!</v>
          </cell>
          <cell r="H46" t="e">
            <v>#REF!</v>
          </cell>
        </row>
        <row r="47">
          <cell r="C47" t="str">
            <v xml:space="preserve"> - Pipa Galvanish Medium diam. 2.5 "</v>
          </cell>
          <cell r="E47">
            <v>167.7</v>
          </cell>
          <cell r="F47" t="str">
            <v>m2</v>
          </cell>
          <cell r="G47" t="e">
            <v>#REF!</v>
          </cell>
          <cell r="H47" t="e">
            <v>#REF!</v>
          </cell>
        </row>
        <row r="52">
          <cell r="G52" t="str">
            <v>JUMLAH</v>
          </cell>
          <cell r="H52" t="e">
            <v>#REF!</v>
          </cell>
          <cell r="P52" t="str">
            <v>JUMLAH</v>
          </cell>
          <cell r="Q52">
            <v>185316415</v>
          </cell>
        </row>
        <row r="69">
          <cell r="B69" t="str">
            <v>RENCANA ANGGARAN DAN BIAYA</v>
          </cell>
        </row>
        <row r="72">
          <cell r="B72" t="str">
            <v>NAMA PEKERJAAN :</v>
          </cell>
          <cell r="D72" t="str">
            <v>BANTEK PERSAMPAHAN DAN DRAINASE KOTA PROBOLINGGO</v>
          </cell>
        </row>
        <row r="73">
          <cell r="B73" t="str">
            <v>NAMA KEGIATAN    :</v>
          </cell>
          <cell r="D73" t="str">
            <v>Pembuatan Kolam Maturasi dan Indikator</v>
          </cell>
        </row>
        <row r="74">
          <cell r="B74" t="str">
            <v>L O K A S I  :</v>
          </cell>
          <cell r="D74" t="str">
            <v>KOTA PROBOLINGGO</v>
          </cell>
        </row>
        <row r="75">
          <cell r="B75" t="str">
            <v>T A H U N  :</v>
          </cell>
          <cell r="D75">
            <v>2007</v>
          </cell>
        </row>
        <row r="78">
          <cell r="B78" t="str">
            <v>No.</v>
          </cell>
          <cell r="C78" t="str">
            <v xml:space="preserve">U r a ioa n </v>
          </cell>
          <cell r="E78" t="str">
            <v>Volume</v>
          </cell>
          <cell r="F78" t="str">
            <v>Satuan</v>
          </cell>
          <cell r="G78" t="str">
            <v>Harga Satuan</v>
          </cell>
          <cell r="H78" t="str">
            <v>Jumlah Harga</v>
          </cell>
        </row>
        <row r="82">
          <cell r="B82" t="str">
            <v>1.</v>
          </cell>
          <cell r="C82" t="str">
            <v>Pembuatan dan Pembongkaran kistdam</v>
          </cell>
        </row>
        <row r="83">
          <cell r="C83" t="str">
            <v>Pembuatan dan pembongkaran Kisdam</v>
          </cell>
          <cell r="E83">
            <v>35</v>
          </cell>
          <cell r="F83" t="str">
            <v>m2</v>
          </cell>
          <cell r="G83">
            <v>97742.5</v>
          </cell>
          <cell r="H83">
            <v>3420987.5</v>
          </cell>
        </row>
        <row r="84">
          <cell r="C84" t="str">
            <v>Pengeringan</v>
          </cell>
          <cell r="E84">
            <v>1</v>
          </cell>
          <cell r="F84" t="str">
            <v>Ls</v>
          </cell>
          <cell r="G84">
            <v>37201.5</v>
          </cell>
          <cell r="H84">
            <v>37201.5</v>
          </cell>
        </row>
        <row r="86">
          <cell r="B86" t="str">
            <v>2.</v>
          </cell>
          <cell r="C86" t="str">
            <v>Pekerjaan tanah</v>
          </cell>
        </row>
        <row r="87">
          <cell r="C87" t="str">
            <v>Galian Tanah</v>
          </cell>
          <cell r="E87">
            <v>391.30785000000003</v>
          </cell>
          <cell r="F87" t="str">
            <v>m3</v>
          </cell>
          <cell r="G87">
            <v>21053</v>
          </cell>
          <cell r="H87">
            <v>8238204.166050001</v>
          </cell>
        </row>
        <row r="88">
          <cell r="C88" t="str">
            <v>Galian tanah dibuang keluar lokasi</v>
          </cell>
          <cell r="E88">
            <v>391.30785000000003</v>
          </cell>
          <cell r="F88" t="str">
            <v>m3</v>
          </cell>
          <cell r="G88">
            <v>10375</v>
          </cell>
          <cell r="H88">
            <v>4059818.9437500001</v>
          </cell>
        </row>
        <row r="89">
          <cell r="C89" t="str">
            <v>Urugan Tanah Kembali dipadatkan</v>
          </cell>
          <cell r="E89">
            <v>91.6</v>
          </cell>
          <cell r="F89" t="str">
            <v>m3</v>
          </cell>
          <cell r="G89">
            <v>26722.5</v>
          </cell>
          <cell r="H89">
            <v>2447781</v>
          </cell>
        </row>
        <row r="90">
          <cell r="C90" t="str">
            <v>Urugan Pasir</v>
          </cell>
          <cell r="E90">
            <v>4.9800000000000004</v>
          </cell>
          <cell r="F90" t="str">
            <v>m3</v>
          </cell>
          <cell r="G90">
            <v>67975</v>
          </cell>
          <cell r="H90">
            <v>338515.5</v>
          </cell>
        </row>
        <row r="92">
          <cell r="B92" t="str">
            <v>3.</v>
          </cell>
          <cell r="C92" t="str">
            <v>Pekerjaan Beton</v>
          </cell>
        </row>
        <row r="93">
          <cell r="C93" t="str">
            <v>Beton bertulang K-225 Plat pondasi tebal =</v>
          </cell>
          <cell r="E93">
            <v>6.2</v>
          </cell>
          <cell r="F93" t="str">
            <v>m3</v>
          </cell>
          <cell r="G93">
            <v>2019666.7</v>
          </cell>
          <cell r="H93">
            <v>12521933.540000001</v>
          </cell>
        </row>
        <row r="94">
          <cell r="C94" t="str">
            <v>20 cm pembesian 150 kg/m3</v>
          </cell>
        </row>
        <row r="95">
          <cell r="C95" t="str">
            <v>Beton bertulang K-225 Balok pondasi 30x45</v>
          </cell>
          <cell r="E95">
            <v>2.4900000000000002</v>
          </cell>
          <cell r="F95" t="str">
            <v>m3</v>
          </cell>
          <cell r="G95">
            <v>2767668.15</v>
          </cell>
          <cell r="H95">
            <v>6891493.6935000001</v>
          </cell>
        </row>
        <row r="96">
          <cell r="C96" t="str">
            <v>pembesian 253 kg/m3</v>
          </cell>
        </row>
        <row r="97">
          <cell r="C97" t="str">
            <v>Beton bertulang K-225 Dinding tebal = 15 cm</v>
          </cell>
          <cell r="E97">
            <v>10.88</v>
          </cell>
          <cell r="F97" t="str">
            <v>m3</v>
          </cell>
          <cell r="G97">
            <v>3371492.55</v>
          </cell>
          <cell r="H97">
            <v>36681838.943999998</v>
          </cell>
        </row>
        <row r="98">
          <cell r="C98" t="str">
            <v>pembesian 169 kg/m3</v>
          </cell>
        </row>
        <row r="99">
          <cell r="C99" t="str">
            <v>Beton bertulang K-225 Bak outlet</v>
          </cell>
          <cell r="E99">
            <v>1.77</v>
          </cell>
          <cell r="F99" t="str">
            <v>m3</v>
          </cell>
          <cell r="G99">
            <v>3153628.05</v>
          </cell>
          <cell r="H99">
            <v>5581921.6485000001</v>
          </cell>
        </row>
        <row r="100">
          <cell r="C100" t="str">
            <v>pembesian 139 kg/m3</v>
          </cell>
        </row>
        <row r="101">
          <cell r="C101" t="str">
            <v xml:space="preserve">Beton Tumbuk lantai kerja </v>
          </cell>
          <cell r="E101">
            <v>2.4900000000000002</v>
          </cell>
          <cell r="F101" t="str">
            <v>m3</v>
          </cell>
          <cell r="G101">
            <v>483341.22399999999</v>
          </cell>
          <cell r="H101">
            <v>1203519.6477600001</v>
          </cell>
        </row>
        <row r="103">
          <cell r="B103" t="str">
            <v>4.</v>
          </cell>
          <cell r="C103" t="str">
            <v>Pekerjaan Pondasi</v>
          </cell>
        </row>
        <row r="104">
          <cell r="C104" t="str">
            <v>Urugan sirtu perbaikan tanah dasar</v>
          </cell>
          <cell r="E104">
            <v>299.70785000000001</v>
          </cell>
          <cell r="F104" t="str">
            <v>m3</v>
          </cell>
          <cell r="G104" t="e">
            <v>#REF!</v>
          </cell>
          <cell r="H104" t="e">
            <v>#REF!</v>
          </cell>
        </row>
        <row r="105">
          <cell r="C105" t="str">
            <v>Gedeg guling</v>
          </cell>
          <cell r="E105">
            <v>42.94</v>
          </cell>
          <cell r="F105" t="str">
            <v>m2</v>
          </cell>
          <cell r="G105" t="e">
            <v>#REF!</v>
          </cell>
          <cell r="H105" t="e">
            <v>#REF!</v>
          </cell>
        </row>
        <row r="106">
          <cell r="C106" t="str">
            <v>Trucuk kayu gelam dia 75 mm panjang 4 m</v>
          </cell>
          <cell r="E106">
            <v>0</v>
          </cell>
          <cell r="F106" t="str">
            <v>btg</v>
          </cell>
          <cell r="G106" t="e">
            <v>#REF!</v>
          </cell>
          <cell r="H106" t="e">
            <v>#REF!</v>
          </cell>
        </row>
        <row r="107">
          <cell r="C107" t="str">
            <v>Pemancangan tiang 25x25 panjang  6.5 m</v>
          </cell>
          <cell r="E107">
            <v>24</v>
          </cell>
          <cell r="F107" t="str">
            <v>ttk</v>
          </cell>
          <cell r="G107">
            <v>66089.743589743593</v>
          </cell>
          <cell r="H107">
            <v>1586153.8461538462</v>
          </cell>
        </row>
        <row r="108">
          <cell r="C108" t="str">
            <v>Pembelian tiang pancang K 500 uk .25 x .25 panjang 6,5 m sebanyak 24 biji</v>
          </cell>
          <cell r="E108">
            <v>156</v>
          </cell>
          <cell r="F108" t="str">
            <v>m!</v>
          </cell>
          <cell r="G108" t="e">
            <v>#REF!</v>
          </cell>
          <cell r="H108" t="e">
            <v>#REF!</v>
          </cell>
        </row>
        <row r="111">
          <cell r="B111" t="str">
            <v>5.</v>
          </cell>
          <cell r="C111" t="str">
            <v>Pekerjaan  Lain2</v>
          </cell>
        </row>
        <row r="118">
          <cell r="G118" t="str">
            <v>JUMLAH</v>
          </cell>
          <cell r="H118" t="e">
            <v>#REF!</v>
          </cell>
        </row>
        <row r="121">
          <cell r="B121" t="str">
            <v>RENCANA ANGGARAN DAN BIAYA</v>
          </cell>
        </row>
        <row r="123">
          <cell r="B123" t="str">
            <v>NAMA PEKERJAAN :</v>
          </cell>
          <cell r="D123" t="str">
            <v>BANTEK PERSAMPAHAN DAN DRAINASE KOTA PROBOLINGGO</v>
          </cell>
        </row>
        <row r="124">
          <cell r="B124" t="str">
            <v>NAMA KEGIATAN    :</v>
          </cell>
          <cell r="D124" t="str">
            <v>Pembuatan Bak Sludge Drying Bed</v>
          </cell>
        </row>
        <row r="125">
          <cell r="B125" t="str">
            <v>L O K A S I  :</v>
          </cell>
          <cell r="D125" t="str">
            <v>KOTA PROBOLINGGO</v>
          </cell>
        </row>
        <row r="126">
          <cell r="B126" t="str">
            <v>T A H U N  :</v>
          </cell>
          <cell r="D126">
            <v>2007</v>
          </cell>
        </row>
        <row r="129">
          <cell r="B129" t="str">
            <v>No.</v>
          </cell>
          <cell r="C129" t="str">
            <v xml:space="preserve">U r a ioa n </v>
          </cell>
          <cell r="E129" t="str">
            <v>Volume</v>
          </cell>
          <cell r="F129" t="str">
            <v>Satuan</v>
          </cell>
          <cell r="G129" t="str">
            <v>Harga Satuan</v>
          </cell>
          <cell r="H129" t="str">
            <v>Jumlah Harga</v>
          </cell>
        </row>
        <row r="132">
          <cell r="B132" t="str">
            <v>1.</v>
          </cell>
          <cell r="C132" t="str">
            <v>Pembuatan dan Pembongkaran kistdam</v>
          </cell>
        </row>
        <row r="133">
          <cell r="C133" t="str">
            <v>Pembuatan dan pembongkaran Kisdam</v>
          </cell>
          <cell r="E133">
            <v>35</v>
          </cell>
          <cell r="F133" t="str">
            <v>m2</v>
          </cell>
          <cell r="G133">
            <v>97742.5</v>
          </cell>
          <cell r="H133">
            <v>3420987.5</v>
          </cell>
        </row>
        <row r="134">
          <cell r="C134" t="str">
            <v>Pengeringan</v>
          </cell>
          <cell r="E134">
            <v>1</v>
          </cell>
          <cell r="F134" t="str">
            <v>Ls</v>
          </cell>
          <cell r="G134">
            <v>37201.5</v>
          </cell>
          <cell r="H134">
            <v>37201.5</v>
          </cell>
        </row>
        <row r="136">
          <cell r="B136" t="str">
            <v>2.</v>
          </cell>
          <cell r="C136" t="str">
            <v>Pekerjaan tanah</v>
          </cell>
        </row>
        <row r="137">
          <cell r="C137" t="str">
            <v>Galian Tanah</v>
          </cell>
          <cell r="E137">
            <v>769.08480000000009</v>
          </cell>
          <cell r="F137" t="str">
            <v>m3</v>
          </cell>
          <cell r="G137">
            <v>21053</v>
          </cell>
          <cell r="H137">
            <v>16191542.294400001</v>
          </cell>
        </row>
        <row r="138">
          <cell r="C138" t="str">
            <v>Galian tanah dibuang keluar lokasi</v>
          </cell>
          <cell r="E138">
            <v>677.48480000000006</v>
          </cell>
          <cell r="F138" t="str">
            <v>m3</v>
          </cell>
          <cell r="G138">
            <v>10375</v>
          </cell>
          <cell r="H138">
            <v>7028904.8000000007</v>
          </cell>
        </row>
        <row r="139">
          <cell r="C139" t="str">
            <v>Urugan Tanah Kembali dipadatkan</v>
          </cell>
          <cell r="E139">
            <v>91.6</v>
          </cell>
          <cell r="F139" t="str">
            <v>m3</v>
          </cell>
          <cell r="G139">
            <v>26722.5</v>
          </cell>
          <cell r="H139">
            <v>2447781</v>
          </cell>
        </row>
        <row r="141">
          <cell r="C141" t="str">
            <v>Urugan Pasir</v>
          </cell>
          <cell r="E141">
            <v>10.62</v>
          </cell>
          <cell r="F141" t="str">
            <v>m3</v>
          </cell>
          <cell r="G141">
            <v>67975</v>
          </cell>
          <cell r="H141">
            <v>721894.5</v>
          </cell>
        </row>
        <row r="142">
          <cell r="C142" t="str">
            <v xml:space="preserve">Urugan sirtu tebal rata2= 40 cm </v>
          </cell>
          <cell r="E142">
            <v>39.049999999999997</v>
          </cell>
          <cell r="F142" t="str">
            <v>m3</v>
          </cell>
          <cell r="G142">
            <v>69475</v>
          </cell>
          <cell r="H142">
            <v>2712998.75</v>
          </cell>
        </row>
        <row r="143">
          <cell r="C143" t="str">
            <v>Media pasir filter</v>
          </cell>
          <cell r="E143">
            <v>20</v>
          </cell>
          <cell r="F143" t="str">
            <v>m3</v>
          </cell>
          <cell r="G143">
            <v>90000</v>
          </cell>
          <cell r="H143">
            <v>1800000</v>
          </cell>
        </row>
        <row r="144">
          <cell r="C144" t="str">
            <v>Media kerikil filter</v>
          </cell>
          <cell r="E144">
            <v>30</v>
          </cell>
          <cell r="F144" t="str">
            <v>m3</v>
          </cell>
          <cell r="G144">
            <v>90000</v>
          </cell>
          <cell r="H144">
            <v>2700000</v>
          </cell>
        </row>
        <row r="146">
          <cell r="B146" t="str">
            <v>3.</v>
          </cell>
          <cell r="C146" t="str">
            <v>Pekerjaan Beton</v>
          </cell>
        </row>
        <row r="147">
          <cell r="C147" t="str">
            <v>Beton K-225 Plat tbl =20 cm, besi 150 kg/m3</v>
          </cell>
          <cell r="E147">
            <v>22.62</v>
          </cell>
          <cell r="F147" t="str">
            <v>m3</v>
          </cell>
          <cell r="G147">
            <v>2019666.7</v>
          </cell>
          <cell r="H147">
            <v>45684860.754000001</v>
          </cell>
        </row>
        <row r="148">
          <cell r="C148" t="str">
            <v>Beton K-225 Balok 30x45, besi 249 kg/m3</v>
          </cell>
          <cell r="E148">
            <v>4.6399999999999997</v>
          </cell>
          <cell r="F148" t="str">
            <v>m3</v>
          </cell>
          <cell r="G148">
            <v>2738619.55</v>
          </cell>
          <cell r="H148">
            <v>12707194.711999997</v>
          </cell>
        </row>
        <row r="149">
          <cell r="C149" t="str">
            <v>Beton K-225 dinding t=15 cm,besi 139 kg/m3</v>
          </cell>
          <cell r="E149">
            <v>15.67</v>
          </cell>
          <cell r="F149" t="str">
            <v>m3</v>
          </cell>
          <cell r="G149">
            <v>3153628.05</v>
          </cell>
          <cell r="H149">
            <v>49417351.543499999</v>
          </cell>
        </row>
        <row r="150">
          <cell r="C150" t="str">
            <v>Rabat beton K 175 pengatur elevasi tebal 5 cm</v>
          </cell>
          <cell r="E150">
            <v>4.82</v>
          </cell>
          <cell r="F150" t="str">
            <v>m3</v>
          </cell>
          <cell r="G150">
            <v>483341.22399999999</v>
          </cell>
          <cell r="H150">
            <v>2329704.6996800001</v>
          </cell>
        </row>
        <row r="151">
          <cell r="C151" t="str">
            <v xml:space="preserve">Beton Tumbuk lantai kerja </v>
          </cell>
          <cell r="E151">
            <v>5.31</v>
          </cell>
          <cell r="F151" t="str">
            <v>m3</v>
          </cell>
          <cell r="G151">
            <v>483341.22399999999</v>
          </cell>
          <cell r="H151">
            <v>2566541.8994399998</v>
          </cell>
        </row>
        <row r="153">
          <cell r="B153" t="str">
            <v>4.</v>
          </cell>
          <cell r="C153" t="str">
            <v>Pekerjaan Pondasi</v>
          </cell>
        </row>
        <row r="154">
          <cell r="C154" t="str">
            <v>Urugan sirtu perbaikan tanah dasar</v>
          </cell>
          <cell r="E154">
            <v>677.48480000000006</v>
          </cell>
          <cell r="F154" t="str">
            <v>m3</v>
          </cell>
          <cell r="G154" t="e">
            <v>#REF!</v>
          </cell>
          <cell r="H154" t="e">
            <v>#REF!</v>
          </cell>
        </row>
        <row r="155">
          <cell r="C155" t="str">
            <v>Gedeg guling</v>
          </cell>
          <cell r="E155">
            <v>104.04</v>
          </cell>
          <cell r="F155" t="str">
            <v>m2</v>
          </cell>
          <cell r="G155" t="e">
            <v>#REF!</v>
          </cell>
          <cell r="H155" t="e">
            <v>#REF!</v>
          </cell>
        </row>
        <row r="156">
          <cell r="C156" t="str">
            <v>Trucuk kayu gelam dia 75 mm panjang 4 m</v>
          </cell>
          <cell r="E156">
            <v>0</v>
          </cell>
          <cell r="F156" t="str">
            <v>btg</v>
          </cell>
          <cell r="G156" t="e">
            <v>#REF!</v>
          </cell>
          <cell r="H156" t="e">
            <v>#REF!</v>
          </cell>
        </row>
        <row r="157">
          <cell r="C157" t="str">
            <v>Pemancangan tiang 25x25 panjang  7.0 m</v>
          </cell>
          <cell r="E157">
            <v>32</v>
          </cell>
          <cell r="F157" t="str">
            <v>ttk</v>
          </cell>
          <cell r="G157">
            <v>66089.743589743593</v>
          </cell>
          <cell r="H157">
            <v>2114871.794871795</v>
          </cell>
        </row>
        <row r="158">
          <cell r="C158" t="str">
            <v>Pembelian tiang pancang K 500 uk .25 x .25 panjang 7,0 m sebanyak 32 biji</v>
          </cell>
          <cell r="E158">
            <v>224</v>
          </cell>
          <cell r="F158" t="str">
            <v>m!</v>
          </cell>
          <cell r="G158" t="e">
            <v>#REF!</v>
          </cell>
          <cell r="H158" t="e">
            <v>#REF!</v>
          </cell>
        </row>
        <row r="161">
          <cell r="B161" t="str">
            <v>5.</v>
          </cell>
          <cell r="C161" t="str">
            <v>Pekerjaan  Lain2</v>
          </cell>
        </row>
        <row r="162">
          <cell r="C162" t="str">
            <v>Pemasangan pagar pengaman kolam:</v>
          </cell>
        </row>
        <row r="163">
          <cell r="C163" t="str">
            <v xml:space="preserve"> - Beton struktur K. 225</v>
          </cell>
          <cell r="E163">
            <v>0.37825199999999998</v>
          </cell>
          <cell r="F163" t="str">
            <v>m3</v>
          </cell>
          <cell r="G163" t="e">
            <v>#REF!</v>
          </cell>
          <cell r="H163" t="e">
            <v>#REF!</v>
          </cell>
        </row>
        <row r="164">
          <cell r="C164" t="str">
            <v xml:space="preserve"> - Pipa Galvanish Medium diam. 2.5 "</v>
          </cell>
          <cell r="E164">
            <v>123.60000000000001</v>
          </cell>
          <cell r="F164" t="str">
            <v>m!</v>
          </cell>
          <cell r="G164" t="e">
            <v>#REF!</v>
          </cell>
          <cell r="H164" t="e">
            <v>#REF!</v>
          </cell>
        </row>
        <row r="165">
          <cell r="C165" t="str">
            <v>Pemasangan jalan pengoperasian klep ( jpk )</v>
          </cell>
          <cell r="E165">
            <v>10</v>
          </cell>
          <cell r="F165" t="str">
            <v>m!</v>
          </cell>
          <cell r="G165">
            <v>391528.56599999999</v>
          </cell>
          <cell r="H165">
            <v>3915285.66</v>
          </cell>
        </row>
        <row r="166">
          <cell r="C166" t="str">
            <v>Pemasangan pagar pengaman ( jpk )</v>
          </cell>
          <cell r="E166">
            <v>40</v>
          </cell>
          <cell r="F166" t="str">
            <v>m!</v>
          </cell>
          <cell r="G166">
            <v>31316.555400000001</v>
          </cell>
          <cell r="H166">
            <v>1252662.216</v>
          </cell>
        </row>
        <row r="167">
          <cell r="C167" t="str">
            <v>Pengecatan Pagar Pengaman ( jpk )</v>
          </cell>
          <cell r="E167">
            <v>11.200000000000001</v>
          </cell>
          <cell r="F167" t="str">
            <v>m2</v>
          </cell>
          <cell r="G167">
            <v>19748.75</v>
          </cell>
          <cell r="H167">
            <v>221186.00000000003</v>
          </cell>
        </row>
        <row r="168">
          <cell r="C168" t="str">
            <v>Pengadaan dan pemasangan Klep</v>
          </cell>
          <cell r="E168">
            <v>4</v>
          </cell>
          <cell r="F168" t="str">
            <v>bh</v>
          </cell>
          <cell r="G168">
            <v>2900000</v>
          </cell>
          <cell r="H168">
            <v>11600000</v>
          </cell>
        </row>
        <row r="169">
          <cell r="C169" t="str">
            <v>Pompa Portable Q= 100 lt/mnt, h= 10 m</v>
          </cell>
          <cell r="E169">
            <v>1</v>
          </cell>
          <cell r="F169" t="str">
            <v>bh</v>
          </cell>
          <cell r="G169">
            <v>10901000</v>
          </cell>
          <cell r="H169">
            <v>10901000</v>
          </cell>
        </row>
        <row r="171">
          <cell r="G171" t="str">
            <v>JUMLAH</v>
          </cell>
          <cell r="H171" t="e">
            <v>#REF!</v>
          </cell>
        </row>
      </sheetData>
      <sheetData sheetId="4"/>
      <sheetData sheetId="5">
        <row r="343">
          <cell r="D343">
            <v>35000</v>
          </cell>
        </row>
        <row r="346">
          <cell r="D346">
            <v>42000</v>
          </cell>
        </row>
      </sheetData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33">
          <cell r="E33">
            <v>121200</v>
          </cell>
        </row>
        <row r="78">
          <cell r="E78">
            <v>193700</v>
          </cell>
        </row>
        <row r="79">
          <cell r="E79">
            <v>193800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kosongan"/>
      <sheetName val="interp. (2)"/>
      <sheetName val="par-final (2)"/>
      <sheetName val="interp."/>
      <sheetName val="par"/>
      <sheetName val="Harga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Basic Price"/>
      <sheetName val="Sche"/>
      <sheetName val="meth"/>
      <sheetName val="Kuantitas &amp; Harga"/>
      <sheetName val="Rekap Biaya"/>
      <sheetName val="Informasi"/>
      <sheetName val="Peta Quarry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Normalisasi"/>
      <sheetName val="HSD"/>
      <sheetName val="URAIAN"/>
      <sheetName val="B Q"/>
      <sheetName val="NEGOSIASI"/>
      <sheetName val="Sheet1"/>
      <sheetName val="00000000"/>
      <sheetName val="10000000"/>
      <sheetName val="Daftar Harga Upah"/>
      <sheetName val="Daftar Harga Sat. "/>
      <sheetName val="Daftar Analisa "/>
      <sheetName val="Rincian RAB"/>
      <sheetName val="SPH"/>
      <sheetName val="Analisa."/>
      <sheetName val="Jadwal Upah, Bahan, Alat"/>
      <sheetName val="Sewa Alat"/>
      <sheetName val="Harga &amp; Upah"/>
      <sheetName val="Analisa Baru"/>
      <sheetName val="Analisa Pek"/>
      <sheetName val="TKDN"/>
      <sheetName val="SUB"/>
      <sheetName val="Bar Chart"/>
      <sheetName val="Jadwal."/>
      <sheetName val="Jadwal Pelaksanaan"/>
      <sheetName val="Jadwal Pelaksanaan Rekap"/>
      <sheetName val="Jadwal Pelaksanaan RAB"/>
      <sheetName val="Jadwal Baru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RAB"/>
      <sheetName val="ANL fabrikan"/>
      <sheetName val="ANL.K"/>
      <sheetName val="SNI"/>
      <sheetName val="4-Basic Price"/>
      <sheetName val="Sheet3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>
            <v>8070</v>
          </cell>
        </row>
      </sheetData>
      <sheetData sheetId="7"/>
      <sheetData sheetId="8"/>
      <sheetData sheetId="9"/>
      <sheetData sheetId="10"/>
      <sheetData sheetId="11">
        <row r="28">
          <cell r="H28">
            <v>1069918009.145556</v>
          </cell>
        </row>
      </sheetData>
      <sheetData sheetId="12">
        <row r="7">
          <cell r="G7" t="str">
            <v>: ………………………………………………</v>
          </cell>
        </row>
      </sheetData>
      <sheetData sheetId="13"/>
      <sheetData sheetId="14"/>
      <sheetData sheetId="15"/>
      <sheetData sheetId="16"/>
      <sheetData sheetId="17"/>
      <sheetData sheetId="18">
        <row r="163">
          <cell r="E163">
            <v>1</v>
          </cell>
        </row>
      </sheetData>
      <sheetData sheetId="19">
        <row r="56">
          <cell r="L56" t="str">
            <v>Note: 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8">
          <cell r="AR8" t="str">
            <v>E01</v>
          </cell>
        </row>
        <row r="22">
          <cell r="AW22">
            <v>307129.48721473594</v>
          </cell>
        </row>
      </sheetData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OE"/>
      <sheetName val="ANL fabrikan"/>
      <sheetName val="ANL.K"/>
      <sheetName val="SNI"/>
      <sheetName val="4-Basic Price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AW8">
            <v>6532490.7084388426</v>
          </cell>
        </row>
        <row r="22">
          <cell r="AW22">
            <v>307129.48721473594</v>
          </cell>
        </row>
        <row r="24">
          <cell r="AW24">
            <v>438571.57243559521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8">
          <cell r="D8" t="str">
            <v>(L01)</v>
          </cell>
        </row>
        <row r="102">
          <cell r="F102">
            <v>11000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 SAT PL"/>
      <sheetName val="SAT EL"/>
      <sheetName val="RAB  M E"/>
    </sheetNames>
    <sheetDataSet>
      <sheetData sheetId="0"/>
      <sheetData sheetId="1"/>
      <sheetData sheetId="2"/>
      <sheetData sheetId="3"/>
      <sheetData sheetId="4">
        <row r="71">
          <cell r="K71">
            <v>11060</v>
          </cell>
        </row>
        <row r="80">
          <cell r="K80">
            <v>13860</v>
          </cell>
        </row>
        <row r="89">
          <cell r="K89">
            <v>18770</v>
          </cell>
        </row>
        <row r="98">
          <cell r="K98">
            <v>29420</v>
          </cell>
        </row>
        <row r="107">
          <cell r="K107">
            <v>32870</v>
          </cell>
        </row>
        <row r="116">
          <cell r="K116">
            <v>44550</v>
          </cell>
        </row>
        <row r="125">
          <cell r="K125">
            <v>53900</v>
          </cell>
        </row>
        <row r="134">
          <cell r="K134">
            <v>72100</v>
          </cell>
        </row>
      </sheetData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DAF-2"/>
      <sheetName val="ah sanitary"/>
      <sheetName val="CONSUMABLE"/>
      <sheetName val="Steel-Twr"/>
      <sheetName val="Currency Rate"/>
      <sheetName val="BAG_III"/>
      <sheetName val="BAG-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Fill this out first..."/>
      <sheetName val="I-KAMAR"/>
      <sheetName val="BAG-2"/>
      <sheetName val="Kolom"/>
      <sheetName val="Bill_1_VAC_Supply_A"/>
      <sheetName val="harsat"/>
      <sheetName val="2_2"/>
      <sheetName val="INPUT DATAS"/>
      <sheetName val="Sch.1"/>
      <sheetName val="LS_Rutin"/>
      <sheetName val="ah_sanitary"/>
      <sheetName val="Currency_Rate"/>
      <sheetName val="Bahan "/>
      <sheetName val="Upah"/>
      <sheetName val="Pekerjaan "/>
      <sheetName val="ANALISA"/>
      <sheetName val="STR"/>
      <sheetName val="price"/>
      <sheetName val="SEX"/>
      <sheetName val="Scd_RAB"/>
      <sheetName val="Penwrn"/>
      <sheetName val="Bgt_Jun-05"/>
      <sheetName val="Total Load List"/>
      <sheetName val="SAT-BHN"/>
      <sheetName val="Eva_Spek1"/>
      <sheetName val="Harga_Satuan1"/>
      <sheetName val="BQ_ARS"/>
      <sheetName val="Daf_1"/>
      <sheetName val="TE TS FA LAN MATV"/>
      <sheetName val="Fill this out first___"/>
      <sheetName val="ALAT"/>
      <sheetName val="Isolasi Luar"/>
      <sheetName val="Rate"/>
      <sheetName val="H.Satuan"/>
      <sheetName val="chitimc"/>
      <sheetName val="BAG_2"/>
      <sheetName val="Isolasi Luar Dalam"/>
      <sheetName val="Persiapan"/>
      <sheetName val="mat_me pipa"/>
      <sheetName val="Bahan"/>
      <sheetName val="Harga ME "/>
      <sheetName val="ALEK"/>
      <sheetName val="FINISHING"/>
      <sheetName val="STRUKTUR"/>
      <sheetName val="drain"/>
      <sheetName val="Structure"/>
      <sheetName val="Bill No. 2"/>
      <sheetName val="machinery"/>
      <sheetName val="walk way"/>
      <sheetName val="Architecture"/>
      <sheetName val="BQ atap bengkel"/>
      <sheetName val="str bengkel"/>
      <sheetName val="sheet1"/>
      <sheetName val="Bill rekap"/>
      <sheetName val="Bill of Qty"/>
      <sheetName val="DAFTAR HARGA"/>
      <sheetName val="sort"/>
      <sheetName val="DAF-1"/>
      <sheetName val="DATA"/>
      <sheetName val="BoQ"/>
      <sheetName val="HS_TRG"/>
      <sheetName val="REKAP"/>
      <sheetName val="Cover1"/>
      <sheetName val="Pt"/>
      <sheetName val="mu"/>
      <sheetName val="#REF!"/>
      <sheetName val="Rekapitulasi"/>
      <sheetName val="A+Supl."/>
      <sheetName val="7"/>
      <sheetName val="Bldg"/>
      <sheetName val="REF.ONLY"/>
      <sheetName val="Peralatan (2)"/>
      <sheetName val="SPEC"/>
      <sheetName val="BQ-Str"/>
      <sheetName val="Bhn"/>
      <sheetName val="INDEX"/>
      <sheetName val="UNIT CHILLER"/>
      <sheetName val="HB me"/>
      <sheetName val="Biaya-Lat"/>
      <sheetName val="Hrg.Sat"/>
      <sheetName val="HRG BHN"/>
      <sheetName val="PT."/>
      <sheetName val="Input"/>
      <sheetName val="Huruf"/>
      <sheetName val="Ahs.2"/>
      <sheetName val="Ahs.1"/>
      <sheetName val="RAB MEK 15 M MB "/>
      <sheetName val="VAC-1"/>
      <sheetName val="ah_sanitary1"/>
      <sheetName val="Currency_Rate1"/>
      <sheetName val="Fill_this_out_first___"/>
      <sheetName val="Cash Flow bulanan"/>
      <sheetName val="304_06"/>
      <sheetName val="I_KAMAR"/>
      <sheetName val="mat baja"/>
      <sheetName val="harga baja"/>
      <sheetName val="Rekap Direct Cost"/>
      <sheetName val="Penjumlahan"/>
      <sheetName val="rab me (by owner) "/>
      <sheetName val="BQ (by owner)"/>
      <sheetName val="rab me (fisik)"/>
      <sheetName val="AC"/>
      <sheetName val="analisa Str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Jurnal"/>
      <sheetName val="Listrik"/>
      <sheetName val="HB "/>
      <sheetName val="Mob"/>
      <sheetName val="jobhist"/>
      <sheetName val="合成単価作成表-BLDG"/>
      <sheetName val="Perm. Test"/>
      <sheetName val="UNIT PRICE ANALYSIS (KSN)"/>
      <sheetName val="TOWN"/>
      <sheetName val="Tataudara"/>
      <sheetName val="Koef"/>
      <sheetName val="Analisa  (2)"/>
      <sheetName val="DATA GRAFIK"/>
      <sheetName val="rumus"/>
      <sheetName val="met bab3"/>
      <sheetName val="anal bab8"/>
      <sheetName val="Sat Bahan"/>
      <sheetName val="Sat Alat"/>
      <sheetName val="Sat Upah"/>
      <sheetName val="Kuantitas &amp; Harga"/>
      <sheetName val="AHS Marka"/>
      <sheetName val="AHS Aspal"/>
      <sheetName val="H.SAT"/>
      <sheetName val="BQ (1)"/>
      <sheetName val="Bill of Qty MEP"/>
      <sheetName val="Tabel Berat"/>
      <sheetName val="Column"/>
      <sheetName val="Steel"/>
      <sheetName val="RKP"/>
      <sheetName val="arab"/>
      <sheetName val="RAB"/>
      <sheetName val="prime coal"/>
      <sheetName val="Volume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Analisa Upah &amp; Bahan Plum"/>
      <sheetName val="???????-BLDG"/>
      <sheetName val="hsp-STR-ARS"/>
      <sheetName val="8LT 12"/>
      <sheetName val="FACTOR"/>
      <sheetName val="_______-BLDG"/>
      <sheetName val="wo 276&amp;1050 (98-99)"/>
      <sheetName val="schtng"/>
      <sheetName val="schbhn"/>
      <sheetName val="sch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r.tank"/>
      <sheetName val="prelim"/>
      <sheetName val="DAF-5"/>
      <sheetName val="DAF_5"/>
      <sheetName val="Analisa Teknik"/>
      <sheetName val="Fire Fighting"/>
      <sheetName val="D7"/>
      <sheetName val="Bsc"/>
      <sheetName val="Alt"/>
      <sheetName val="Sal"/>
      <sheetName val="MAPDC"/>
      <sheetName val="E_TRIKAL"/>
      <sheetName val="E_TRONIK"/>
      <sheetName val="MEK"/>
      <sheetName val="ANAL_HPS"/>
      <sheetName val="Rekap1"/>
      <sheetName val="ARSITEK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2"/>
      <sheetName val="MUJI"/>
      <sheetName val="jemb"/>
      <sheetName val="Pnk29"/>
      <sheetName val="Pnk28"/>
      <sheetName val="Pnk27"/>
      <sheetName val="Pnk26"/>
      <sheetName val="Pnk25"/>
      <sheetName val="Pnk24"/>
      <sheetName val="Pnk23"/>
      <sheetName val="Pnk22"/>
      <sheetName val="Pnk21"/>
      <sheetName val="Pnk20"/>
      <sheetName val="Pnk19"/>
      <sheetName val="Pnk18"/>
      <sheetName val="Pnk17"/>
      <sheetName val="Pnk16"/>
      <sheetName val="Pnk15"/>
      <sheetName val="Pnk14"/>
      <sheetName val="Pnk13"/>
      <sheetName val="Pnk12"/>
      <sheetName val="Pnk11"/>
      <sheetName val="Pnk10"/>
      <sheetName val="Pnk9"/>
      <sheetName val="Pnk8"/>
      <sheetName val="Pnk7"/>
      <sheetName val="Pnk5"/>
      <sheetName val="Pnk4"/>
      <sheetName val="Pnk3"/>
      <sheetName val="Pnk2"/>
      <sheetName val="Pnk1"/>
      <sheetName val="Pemb15"/>
      <sheetName val="Pemb14"/>
      <sheetName val="Pemb13"/>
      <sheetName val="Pemb12"/>
      <sheetName val="Pemb11"/>
      <sheetName val="Pemb10"/>
      <sheetName val="Pemb9"/>
      <sheetName val="Pemb8"/>
      <sheetName val="Pemb7"/>
      <sheetName val="Pemb6"/>
      <sheetName val="Pemb5"/>
      <sheetName val="Pemb4"/>
      <sheetName val="Pemb3"/>
      <sheetName val="Pemb2"/>
      <sheetName val="Pemb1"/>
      <sheetName val="DFT"/>
      <sheetName val="Rekap"/>
      <sheetName val="Pnk_ATB"/>
      <sheetName val="Pnk"/>
      <sheetName val="Pemb"/>
      <sheetName val="Rekap Biaya"/>
      <sheetName val="Kuantitas &amp; Harga"/>
      <sheetName val="%"/>
      <sheetName val="Ranking %"/>
      <sheetName val="Reka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"/>
      <sheetName val="Dfr-p utm"/>
      <sheetName val="Umum"/>
      <sheetName val="Drainase"/>
      <sheetName val="Tanah"/>
      <sheetName val="Bahu-Jln"/>
      <sheetName val="Bebutiran"/>
      <sheetName val="cadam"/>
      <sheetName val="Batu"/>
      <sheetName val="Basic Price"/>
      <sheetName val="On site"/>
      <sheetName val="Scdl Pek."/>
      <sheetName val="Scdl Alat"/>
      <sheetName val="Scdl Bhn"/>
      <sheetName val="Informasi"/>
      <sheetName val="Peralatan (2)"/>
      <sheetName val="0"/>
      <sheetName val="Peralatan"/>
      <sheetName val="Agregat"/>
      <sheetName val="NP"/>
      <sheetName val="lap-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U13" t="str">
            <v>BIAYA</v>
          </cell>
          <cell r="V13" t="str">
            <v>JUMLAH</v>
          </cell>
        </row>
        <row r="14">
          <cell r="B14" t="str">
            <v>No.</v>
          </cell>
          <cell r="D14" t="str">
            <v>U R A I A N</v>
          </cell>
          <cell r="I14" t="str">
            <v>KODE</v>
          </cell>
          <cell r="J14" t="str">
            <v>KOEF.</v>
          </cell>
          <cell r="K14" t="str">
            <v>SATUAN</v>
          </cell>
          <cell r="L14" t="str">
            <v>KETERANGAN</v>
          </cell>
          <cell r="N14" t="str">
            <v>NO.</v>
          </cell>
          <cell r="P14" t="str">
            <v xml:space="preserve">URAIAN </v>
          </cell>
          <cell r="S14" t="str">
            <v>SATUAN</v>
          </cell>
          <cell r="T14" t="str">
            <v>KUANTITAS</v>
          </cell>
          <cell r="U14" t="str">
            <v>SATUAN</v>
          </cell>
          <cell r="V14" t="str">
            <v xml:space="preserve"> (Rp. / SATUAN)</v>
          </cell>
        </row>
        <row r="15">
          <cell r="U15" t="str">
            <v>(Rp.)</v>
          </cell>
        </row>
        <row r="17">
          <cell r="B17" t="str">
            <v>I.</v>
          </cell>
          <cell r="D17" t="str">
            <v>ASUMSI</v>
          </cell>
        </row>
        <row r="18">
          <cell r="B18">
            <v>1</v>
          </cell>
          <cell r="D18" t="str">
            <v>Menggunakan alat berat (cara mekanik)</v>
          </cell>
          <cell r="N18" t="str">
            <v>A.</v>
          </cell>
          <cell r="P18" t="str">
            <v>TENAGA</v>
          </cell>
        </row>
        <row r="19">
          <cell r="B19">
            <v>2</v>
          </cell>
          <cell r="D19" t="str">
            <v>Lokasi pekerjaan : sepanjang jalan</v>
          </cell>
        </row>
        <row r="20">
          <cell r="B20">
            <v>3</v>
          </cell>
          <cell r="D20" t="str">
            <v>Kondisi existing jalan : sedang / baik</v>
          </cell>
          <cell r="N20" t="str">
            <v>1.</v>
          </cell>
          <cell r="P20" t="str">
            <v>Pekerja</v>
          </cell>
          <cell r="R20" t="str">
            <v>(L01)</v>
          </cell>
          <cell r="S20" t="str">
            <v>Jam</v>
          </cell>
          <cell r="T20">
            <v>2.1419009370816604</v>
          </cell>
          <cell r="U20">
            <v>2500</v>
          </cell>
          <cell r="X20">
            <v>5354.7523427041506</v>
          </cell>
        </row>
        <row r="21">
          <cell r="B21">
            <v>4</v>
          </cell>
          <cell r="D21" t="str">
            <v>Jarak rata-rata Base Camp ke lokasi pekerjaan</v>
          </cell>
          <cell r="I21" t="str">
            <v>L</v>
          </cell>
          <cell r="J21">
            <v>0.3</v>
          </cell>
          <cell r="K21" t="str">
            <v>KM</v>
          </cell>
          <cell r="N21" t="str">
            <v>2.</v>
          </cell>
          <cell r="P21" t="str">
            <v>Mandor</v>
          </cell>
          <cell r="R21" t="str">
            <v>(L03)</v>
          </cell>
          <cell r="S21" t="str">
            <v>Jam</v>
          </cell>
          <cell r="T21">
            <v>0.21419009370816602</v>
          </cell>
          <cell r="U21">
            <v>3750</v>
          </cell>
          <cell r="X21">
            <v>803.21285140562259</v>
          </cell>
        </row>
        <row r="22">
          <cell r="B22">
            <v>5</v>
          </cell>
          <cell r="D22" t="str">
            <v>Tebal rata2 Lapen</v>
          </cell>
          <cell r="I22" t="str">
            <v>t</v>
          </cell>
          <cell r="J22">
            <v>0.05</v>
          </cell>
          <cell r="K22" t="str">
            <v>M</v>
          </cell>
        </row>
        <row r="23">
          <cell r="B23">
            <v>6</v>
          </cell>
          <cell r="D23" t="str">
            <v>Jam kerja efektif per-hari</v>
          </cell>
          <cell r="I23" t="str">
            <v>Tk</v>
          </cell>
          <cell r="J23">
            <v>8</v>
          </cell>
          <cell r="K23" t="str">
            <v>Jam</v>
          </cell>
        </row>
        <row r="24">
          <cell r="B24">
            <v>7</v>
          </cell>
          <cell r="D24" t="str">
            <v>Faktor kehilanganmaterial :</v>
          </cell>
          <cell r="G24" t="str">
            <v>- Agregat</v>
          </cell>
          <cell r="I24" t="str">
            <v>Fh1</v>
          </cell>
          <cell r="J24">
            <v>1.1000000000000001</v>
          </cell>
          <cell r="K24" t="str">
            <v>-</v>
          </cell>
          <cell r="T24" t="str">
            <v xml:space="preserve">JUMLAH HARGA TENAGA   </v>
          </cell>
          <cell r="X24">
            <v>6157.9651941097727</v>
          </cell>
        </row>
        <row r="25">
          <cell r="B25" t="str">
            <v xml:space="preserve"> </v>
          </cell>
          <cell r="G25" t="str">
            <v>- Aspal</v>
          </cell>
          <cell r="I25" t="str">
            <v>Fh2</v>
          </cell>
          <cell r="J25">
            <v>1.05</v>
          </cell>
          <cell r="K25" t="str">
            <v>-</v>
          </cell>
        </row>
        <row r="26">
          <cell r="B26">
            <v>8</v>
          </cell>
          <cell r="D26" t="str">
            <v>Komposisi campuran Lapen (spesifikasi)  :</v>
          </cell>
          <cell r="N26" t="str">
            <v>B.</v>
          </cell>
          <cell r="P26" t="str">
            <v>BAHAN</v>
          </cell>
        </row>
        <row r="27">
          <cell r="D27" t="str">
            <v>- Agregat Pokok</v>
          </cell>
          <cell r="I27" t="str">
            <v>Ak</v>
          </cell>
          <cell r="J27">
            <v>105</v>
          </cell>
          <cell r="K27" t="str">
            <v>Kg/M2</v>
          </cell>
          <cell r="L27" t="str">
            <v xml:space="preserve"> Tabel 6.6.3.</v>
          </cell>
        </row>
        <row r="28">
          <cell r="D28" t="str">
            <v>- Agregat Pengunci</v>
          </cell>
          <cell r="I28" t="str">
            <v>Ap1</v>
          </cell>
          <cell r="J28">
            <v>25</v>
          </cell>
          <cell r="K28" t="str">
            <v>Kg/M2</v>
          </cell>
          <cell r="L28" t="str">
            <v xml:space="preserve"> Tabel 6.6.3.</v>
          </cell>
          <cell r="N28" t="str">
            <v>1.</v>
          </cell>
          <cell r="P28" t="str">
            <v>Batu Pecah 3/5, 2/3</v>
          </cell>
          <cell r="R28" t="str">
            <v>(M51)</v>
          </cell>
          <cell r="S28" t="str">
            <v>M3</v>
          </cell>
          <cell r="T28">
            <v>1.283333333333333</v>
          </cell>
          <cell r="U28">
            <v>127000</v>
          </cell>
          <cell r="X28">
            <v>162983.33333333328</v>
          </cell>
        </row>
        <row r="29">
          <cell r="D29" t="str">
            <v>- Agregat Penutup</v>
          </cell>
          <cell r="I29" t="str">
            <v>Ap2</v>
          </cell>
          <cell r="J29">
            <v>14</v>
          </cell>
          <cell r="K29" t="str">
            <v>Kg/M2</v>
          </cell>
          <cell r="L29" t="str">
            <v xml:space="preserve"> Tabel 6.6.3.</v>
          </cell>
          <cell r="N29" t="str">
            <v>2.</v>
          </cell>
          <cell r="P29" t="str">
            <v>Batu Pecah 1/2, 1/1</v>
          </cell>
          <cell r="R29" t="str">
            <v>(M52)</v>
          </cell>
          <cell r="S29" t="str">
            <v>M3</v>
          </cell>
          <cell r="T29">
            <v>0.47666666666666668</v>
          </cell>
          <cell r="U29">
            <v>167000</v>
          </cell>
          <cell r="X29">
            <v>79603.333333333343</v>
          </cell>
        </row>
        <row r="30">
          <cell r="D30" t="str">
            <v>- Aspal                  :</v>
          </cell>
          <cell r="F30" t="str">
            <v>- Paska Agregat Pokok</v>
          </cell>
          <cell r="I30" t="str">
            <v>As1</v>
          </cell>
          <cell r="J30">
            <v>3.7</v>
          </cell>
          <cell r="K30" t="str">
            <v>Kg/M2</v>
          </cell>
          <cell r="L30" t="str">
            <v xml:space="preserve"> Tabel 6.6.3.</v>
          </cell>
          <cell r="N30" t="str">
            <v>3</v>
          </cell>
          <cell r="P30" t="str">
            <v>Aspal</v>
          </cell>
          <cell r="R30" t="str">
            <v>(M54)</v>
          </cell>
          <cell r="S30" t="str">
            <v>Kg</v>
          </cell>
          <cell r="T30">
            <v>109.2</v>
          </cell>
          <cell r="U30">
            <v>3396.6666666666665</v>
          </cell>
          <cell r="X30">
            <v>370916</v>
          </cell>
        </row>
        <row r="31">
          <cell r="F31" t="str">
            <v>- Paska Agregat Pengunci</v>
          </cell>
          <cell r="I31" t="str">
            <v>As2</v>
          </cell>
          <cell r="J31">
            <v>1.5</v>
          </cell>
          <cell r="K31" t="str">
            <v>Kg/M3</v>
          </cell>
          <cell r="L31" t="str">
            <v xml:space="preserve"> Tabel 6.6.3.</v>
          </cell>
          <cell r="N31">
            <v>4</v>
          </cell>
          <cell r="P31" t="str">
            <v>Filler</v>
          </cell>
          <cell r="R31" t="str">
            <v>(M05)</v>
          </cell>
          <cell r="S31" t="str">
            <v>M3</v>
          </cell>
          <cell r="T31">
            <v>0.1711111111111111</v>
          </cell>
          <cell r="U31">
            <v>177000</v>
          </cell>
          <cell r="X31">
            <v>30286.666666666664</v>
          </cell>
        </row>
        <row r="33">
          <cell r="B33">
            <v>9</v>
          </cell>
          <cell r="D33" t="str">
            <v>Berat jenis bahan  :</v>
          </cell>
        </row>
        <row r="34">
          <cell r="D34" t="str">
            <v>- Agregat</v>
          </cell>
          <cell r="I34" t="str">
            <v>D1</v>
          </cell>
          <cell r="J34">
            <v>1.8</v>
          </cell>
          <cell r="K34" t="str">
            <v>ton / M3</v>
          </cell>
          <cell r="T34" t="str">
            <v xml:space="preserve">JUMLAH HARGA BAHAN   </v>
          </cell>
          <cell r="X34">
            <v>643789.33333333326</v>
          </cell>
        </row>
        <row r="35">
          <cell r="D35" t="str">
            <v>- Aspal</v>
          </cell>
          <cell r="I35" t="str">
            <v>D2</v>
          </cell>
          <cell r="J35">
            <v>1.01</v>
          </cell>
          <cell r="K35" t="str">
            <v>ton / M3</v>
          </cell>
        </row>
        <row r="36">
          <cell r="N36" t="str">
            <v>C.</v>
          </cell>
          <cell r="P36" t="str">
            <v>PERALATAN</v>
          </cell>
        </row>
        <row r="37">
          <cell r="B37" t="str">
            <v>II.</v>
          </cell>
          <cell r="D37" t="str">
            <v>URUTAN KERJA</v>
          </cell>
        </row>
        <row r="38">
          <cell r="B38">
            <v>1</v>
          </cell>
          <cell r="D38" t="str">
            <v>Permukaan dasar dibersihkan dan disemprot aspal cair</v>
          </cell>
          <cell r="N38" t="str">
            <v>1.</v>
          </cell>
          <cell r="P38" t="str">
            <v>Wheel Loader</v>
          </cell>
          <cell r="R38" t="str">
            <v>(E15)</v>
          </cell>
          <cell r="S38" t="str">
            <v>Jam</v>
          </cell>
          <cell r="T38">
            <v>0.10709504685408301</v>
          </cell>
          <cell r="U38">
            <v>150000</v>
          </cell>
          <cell r="X38">
            <v>16064.257028112452</v>
          </cell>
        </row>
        <row r="39">
          <cell r="D39" t="str">
            <v>bilamana diperlukan</v>
          </cell>
          <cell r="N39" t="str">
            <v>2.</v>
          </cell>
          <cell r="P39" t="str">
            <v>Dump Truck</v>
          </cell>
          <cell r="R39" t="str">
            <v>(E08)</v>
          </cell>
          <cell r="S39" t="str">
            <v>Jam</v>
          </cell>
          <cell r="T39">
            <v>0.10702811244979921</v>
          </cell>
          <cell r="U39">
            <v>50000</v>
          </cell>
          <cell r="X39">
            <v>5351.4056224899605</v>
          </cell>
        </row>
        <row r="40">
          <cell r="B40">
            <v>2</v>
          </cell>
          <cell r="D40" t="str">
            <v>Agregat kasar dimuat ke dalam Dump Truck</v>
          </cell>
          <cell r="N40" t="str">
            <v>3.</v>
          </cell>
          <cell r="P40" t="str">
            <v xml:space="preserve">3-Wheel Roller     </v>
          </cell>
          <cell r="R40" t="str">
            <v>(E16)</v>
          </cell>
          <cell r="S40" t="str">
            <v>Jam</v>
          </cell>
          <cell r="T40">
            <v>3.4423407917383825E-2</v>
          </cell>
          <cell r="U40">
            <v>50000</v>
          </cell>
          <cell r="X40">
            <v>1721.1703958691912</v>
          </cell>
        </row>
        <row r="41">
          <cell r="D41" t="str">
            <v>menggunakan Wheel Loader (di Base Camp)</v>
          </cell>
          <cell r="N41" t="str">
            <v>4.</v>
          </cell>
          <cell r="P41" t="str">
            <v>Asp. Sprayer</v>
          </cell>
          <cell r="R41" t="str">
            <v>(E03)</v>
          </cell>
          <cell r="S41" t="str">
            <v>Jam</v>
          </cell>
          <cell r="T41">
            <v>5.5916736251938447E-3</v>
          </cell>
          <cell r="U41">
            <v>25000</v>
          </cell>
          <cell r="X41">
            <v>139.79184062984612</v>
          </cell>
        </row>
        <row r="42">
          <cell r="B42">
            <v>3</v>
          </cell>
          <cell r="D42" t="str">
            <v>Agregat Kasar ditebarkan (manual) sesuai tebal yang</v>
          </cell>
          <cell r="N42" t="str">
            <v>5.</v>
          </cell>
          <cell r="P42" t="str">
            <v>Alat bantu</v>
          </cell>
          <cell r="S42" t="str">
            <v>Ls</v>
          </cell>
          <cell r="T42">
            <v>1</v>
          </cell>
          <cell r="U42">
            <v>500</v>
          </cell>
          <cell r="X42">
            <v>500</v>
          </cell>
        </row>
        <row r="43">
          <cell r="D43" t="str">
            <v>diperlukan dan dipadatkan dengan Three Wheel</v>
          </cell>
        </row>
        <row r="44">
          <cell r="D44" t="str">
            <v>Roller (6-8 Ton) minimum 6 lintasan</v>
          </cell>
        </row>
        <row r="45">
          <cell r="B45">
            <v>4</v>
          </cell>
          <cell r="D45" t="str">
            <v xml:space="preserve">Aspal disemprotkan di atas batu pecah 3/5.2/3 yang </v>
          </cell>
        </row>
        <row r="46">
          <cell r="D46" t="str">
            <v>telah diratakan menggunakan Aspal Sprayer (merata)</v>
          </cell>
          <cell r="T46" t="str">
            <v xml:space="preserve">JUMLAH HARGA PERALATAN   </v>
          </cell>
          <cell r="X46">
            <v>23776.624887101447</v>
          </cell>
        </row>
        <row r="47">
          <cell r="B47">
            <v>5</v>
          </cell>
          <cell r="D47" t="str">
            <v>Batu pecah 1/2, 1/1 ditebarkan dan dipadatkan dengan</v>
          </cell>
        </row>
        <row r="48">
          <cell r="B48" t="str">
            <v xml:space="preserve"> </v>
          </cell>
          <cell r="D48" t="str">
            <v>cara yang sama dengan pemadatan agregat kasar</v>
          </cell>
          <cell r="N48" t="str">
            <v>D.</v>
          </cell>
          <cell r="P48" t="str">
            <v>JUMLAH HARGA TENAGA, BAHAN DAN PERALATAN  ( A + B + C )</v>
          </cell>
          <cell r="X48">
            <v>673723.92341454455</v>
          </cell>
        </row>
        <row r="49">
          <cell r="D49" t="str">
            <v>Lapisan atas ditutup dengan abu batu (Filler)</v>
          </cell>
          <cell r="N49" t="str">
            <v>E.</v>
          </cell>
          <cell r="P49" t="str">
            <v>OVERHEAD &amp; PROFIT</v>
          </cell>
          <cell r="S49">
            <v>10</v>
          </cell>
          <cell r="T49" t="str">
            <v>%  x  D</v>
          </cell>
          <cell r="X49">
            <v>67372.392341454455</v>
          </cell>
        </row>
        <row r="50">
          <cell r="B50" t="str">
            <v>III.</v>
          </cell>
          <cell r="D50" t="str">
            <v>PEMAKAIAN BAHAN, ALAT DAN TENAGA</v>
          </cell>
          <cell r="N50" t="str">
            <v>F.</v>
          </cell>
          <cell r="P50" t="str">
            <v>HARGA SATUAN PEKERJAAN  ( D + E )</v>
          </cell>
          <cell r="X50">
            <v>741096.31575599895</v>
          </cell>
        </row>
        <row r="52">
          <cell r="B52" t="str">
            <v xml:space="preserve">   1.</v>
          </cell>
          <cell r="D52" t="str">
            <v>BAHAN</v>
          </cell>
          <cell r="W52" t="str">
            <v>Bengkulu, 08 Juni 2005</v>
          </cell>
        </row>
        <row r="53">
          <cell r="B53" t="str">
            <v>1.a.</v>
          </cell>
          <cell r="D53" t="str">
            <v>Batu Pecah 3/5,2/3</v>
          </cell>
          <cell r="F53" t="str">
            <v>=  {(Ak/1000 : t M3) x Fh1} : D1</v>
          </cell>
          <cell r="I53" t="str">
            <v xml:space="preserve"> (M51)</v>
          </cell>
          <cell r="J53">
            <v>1.283333333333333</v>
          </cell>
          <cell r="K53" t="str">
            <v>M3</v>
          </cell>
        </row>
        <row r="54">
          <cell r="B54" t="str">
            <v>1.b.</v>
          </cell>
          <cell r="D54" t="str">
            <v>Batu Pecah 1/2,1/1</v>
          </cell>
          <cell r="F54" t="str">
            <v>=  {(Ap1/1000 : t M3) x Fh1} : D1</v>
          </cell>
          <cell r="I54" t="str">
            <v xml:space="preserve"> (M52)</v>
          </cell>
          <cell r="J54">
            <v>0.30555555555555558</v>
          </cell>
          <cell r="K54" t="str">
            <v>M3</v>
          </cell>
          <cell r="W54" t="str">
            <v>CV. SENTRA REKAYASA</v>
          </cell>
        </row>
        <row r="55">
          <cell r="B55" t="str">
            <v>1.c.</v>
          </cell>
          <cell r="D55" t="str">
            <v>Abu Batu (Filler)</v>
          </cell>
          <cell r="F55" t="str">
            <v>=  {(Ap2/1000 : t M3) x Fh1} : D1</v>
          </cell>
          <cell r="I55" t="str">
            <v xml:space="preserve"> (M05)</v>
          </cell>
          <cell r="J55">
            <v>0.1711111111111111</v>
          </cell>
          <cell r="K55" t="str">
            <v>M3</v>
          </cell>
        </row>
        <row r="56">
          <cell r="B56" t="str">
            <v>1.d.</v>
          </cell>
          <cell r="D56" t="str">
            <v>Aspal</v>
          </cell>
          <cell r="F56" t="str">
            <v>=  {((As1+As2) : t M3) x Fh2}</v>
          </cell>
          <cell r="I56" t="str">
            <v xml:space="preserve"> (M54)</v>
          </cell>
          <cell r="J56">
            <v>109.2</v>
          </cell>
          <cell r="K56" t="str">
            <v>Kg</v>
          </cell>
        </row>
        <row r="58">
          <cell r="B58" t="str">
            <v>2.</v>
          </cell>
          <cell r="D58" t="str">
            <v>ALAT</v>
          </cell>
        </row>
        <row r="59">
          <cell r="B59" t="str">
            <v>2.a.</v>
          </cell>
          <cell r="D59" t="str">
            <v>WHEEL LOADER</v>
          </cell>
          <cell r="I59" t="str">
            <v>(E15)</v>
          </cell>
        </row>
        <row r="60">
          <cell r="D60" t="str">
            <v>Kapasitas bucket</v>
          </cell>
          <cell r="I60" t="str">
            <v>V</v>
          </cell>
          <cell r="J60">
            <v>1.5</v>
          </cell>
          <cell r="K60" t="str">
            <v>M3</v>
          </cell>
        </row>
        <row r="61">
          <cell r="D61" t="str">
            <v>Faktor bucket</v>
          </cell>
          <cell r="I61" t="str">
            <v>Fb</v>
          </cell>
          <cell r="J61">
            <v>0.83</v>
          </cell>
          <cell r="K61" t="str">
            <v>-</v>
          </cell>
        </row>
        <row r="62">
          <cell r="D62" t="str">
            <v>Faktor efisiensi alat</v>
          </cell>
          <cell r="I62" t="str">
            <v>Fa</v>
          </cell>
          <cell r="J62">
            <v>0.75</v>
          </cell>
          <cell r="K62" t="str">
            <v>-</v>
          </cell>
        </row>
        <row r="63">
          <cell r="D63" t="str">
            <v>Waktu Siklus</v>
          </cell>
          <cell r="I63" t="str">
            <v>Ts1</v>
          </cell>
        </row>
        <row r="64">
          <cell r="D64" t="str">
            <v>- Memuat, menuang, kembali</v>
          </cell>
          <cell r="I64" t="str">
            <v>T1</v>
          </cell>
          <cell r="J64">
            <v>3</v>
          </cell>
          <cell r="K64" t="str">
            <v>menit</v>
          </cell>
        </row>
        <row r="65">
          <cell r="D65" t="str">
            <v>- Menunggu, dan lain lain</v>
          </cell>
          <cell r="I65" t="str">
            <v>T2</v>
          </cell>
          <cell r="J65">
            <v>2</v>
          </cell>
          <cell r="K65" t="str">
            <v>menit</v>
          </cell>
        </row>
        <row r="66">
          <cell r="I66" t="str">
            <v>Ts1</v>
          </cell>
          <cell r="J66">
            <v>5</v>
          </cell>
          <cell r="K66" t="str">
            <v>menit</v>
          </cell>
        </row>
        <row r="69">
          <cell r="L69" t="str">
            <v>Berlanjut ke halaman berikut</v>
          </cell>
        </row>
        <row r="70">
          <cell r="B70" t="str">
            <v>No. MATA PEMBAYARAN</v>
          </cell>
          <cell r="E70" t="str">
            <v>:</v>
          </cell>
          <cell r="F70" t="str">
            <v>6.6</v>
          </cell>
        </row>
        <row r="71">
          <cell r="B71" t="str">
            <v>JENIS PEKERJAAN</v>
          </cell>
          <cell r="E71" t="str">
            <v>:</v>
          </cell>
          <cell r="F71" t="str">
            <v>Lapis Penetrasi Macadam</v>
          </cell>
        </row>
        <row r="72">
          <cell r="B72" t="str">
            <v>SATUAN PENGUKURAN</v>
          </cell>
          <cell r="E72" t="str">
            <v>:</v>
          </cell>
          <cell r="F72" t="str">
            <v>M3</v>
          </cell>
        </row>
        <row r="73">
          <cell r="L73" t="str">
            <v>Lanjutan</v>
          </cell>
        </row>
        <row r="75">
          <cell r="B75" t="str">
            <v>No.</v>
          </cell>
          <cell r="D75" t="str">
            <v>U R A I A N</v>
          </cell>
          <cell r="I75" t="str">
            <v>KODE</v>
          </cell>
          <cell r="J75" t="str">
            <v>KOEF.</v>
          </cell>
          <cell r="K75" t="str">
            <v>SATUAN</v>
          </cell>
          <cell r="L75" t="str">
            <v>KETERANGAN</v>
          </cell>
        </row>
        <row r="78">
          <cell r="D78" t="str">
            <v xml:space="preserve">Kap. Prod. / jam = </v>
          </cell>
          <cell r="F78" t="str">
            <v>V x Fb x Fa x 60</v>
          </cell>
          <cell r="I78" t="str">
            <v>Q1</v>
          </cell>
          <cell r="J78">
            <v>9.3374999999999986</v>
          </cell>
          <cell r="K78" t="str">
            <v>M3</v>
          </cell>
          <cell r="L78" t="str">
            <v xml:space="preserve"> </v>
          </cell>
        </row>
        <row r="79">
          <cell r="F79" t="str">
            <v>Ts1</v>
          </cell>
        </row>
        <row r="81">
          <cell r="D81" t="str">
            <v>Koefisien Alat/M3</v>
          </cell>
          <cell r="F81" t="str">
            <v xml:space="preserve"> = 1 : Q1</v>
          </cell>
          <cell r="I81" t="str">
            <v>(E15)</v>
          </cell>
          <cell r="J81">
            <v>0.10709504685408301</v>
          </cell>
          <cell r="K81" t="str">
            <v>Jam</v>
          </cell>
        </row>
        <row r="83">
          <cell r="B83" t="str">
            <v>2.b.</v>
          </cell>
          <cell r="D83" t="str">
            <v>DUMP TRUCK (DT)</v>
          </cell>
          <cell r="I83" t="str">
            <v>(E09)</v>
          </cell>
        </row>
        <row r="84">
          <cell r="D84" t="str">
            <v>Kapasitas bak</v>
          </cell>
          <cell r="I84" t="str">
            <v>V</v>
          </cell>
          <cell r="J84">
            <v>4</v>
          </cell>
          <cell r="K84" t="str">
            <v>M3</v>
          </cell>
        </row>
        <row r="85">
          <cell r="D85" t="str">
            <v>Faktor Efisiensi alat</v>
          </cell>
          <cell r="I85" t="str">
            <v>Fa</v>
          </cell>
          <cell r="J85">
            <v>0.83</v>
          </cell>
          <cell r="K85" t="str">
            <v>-</v>
          </cell>
        </row>
        <row r="86">
          <cell r="D86" t="str">
            <v>Kecepatan rata-rata bermuatan</v>
          </cell>
          <cell r="I86" t="str">
            <v>v1</v>
          </cell>
          <cell r="J86">
            <v>25</v>
          </cell>
          <cell r="K86" t="str">
            <v>KM / Jam</v>
          </cell>
        </row>
        <row r="87">
          <cell r="D87" t="str">
            <v>Kecepatan rata-rata kosong</v>
          </cell>
          <cell r="I87" t="str">
            <v>v2</v>
          </cell>
          <cell r="J87">
            <v>30</v>
          </cell>
          <cell r="K87" t="str">
            <v>KM / Jam</v>
          </cell>
        </row>
        <row r="90">
          <cell r="D90" t="str">
            <v>Waktu Siklus</v>
          </cell>
          <cell r="I90" t="str">
            <v>Ts2</v>
          </cell>
        </row>
        <row r="91">
          <cell r="D91" t="str">
            <v xml:space="preserve">- Mengisi Bak </v>
          </cell>
          <cell r="I91" t="str">
            <v>T1</v>
          </cell>
          <cell r="J91">
            <v>10</v>
          </cell>
          <cell r="K91" t="str">
            <v>menit</v>
          </cell>
        </row>
        <row r="92">
          <cell r="D92" t="str">
            <v>- Angkut</v>
          </cell>
          <cell r="F92" t="str">
            <v>= (L : v1) x 60 menit</v>
          </cell>
          <cell r="I92" t="str">
            <v>T2</v>
          </cell>
          <cell r="J92">
            <v>0.72</v>
          </cell>
          <cell r="K92" t="str">
            <v>menit</v>
          </cell>
        </row>
        <row r="93">
          <cell r="D93" t="str">
            <v>- Tunggu + dump + Putar</v>
          </cell>
          <cell r="I93" t="str">
            <v>T3</v>
          </cell>
          <cell r="J93">
            <v>10</v>
          </cell>
          <cell r="K93" t="str">
            <v>menit</v>
          </cell>
        </row>
        <row r="94">
          <cell r="D94" t="str">
            <v>- Kembali</v>
          </cell>
          <cell r="F94" t="str">
            <v>= (L : v2) x 60 menit</v>
          </cell>
          <cell r="I94" t="str">
            <v>T4</v>
          </cell>
          <cell r="J94">
            <v>0.6</v>
          </cell>
          <cell r="K94" t="str">
            <v>menit</v>
          </cell>
        </row>
        <row r="95">
          <cell r="I95" t="str">
            <v>Ts2</v>
          </cell>
          <cell r="J95">
            <v>21.32</v>
          </cell>
          <cell r="K95" t="str">
            <v>menit</v>
          </cell>
        </row>
        <row r="97">
          <cell r="D97" t="str">
            <v>Kap.Prod. / jam =</v>
          </cell>
          <cell r="F97" t="str">
            <v>V x Fa x 60</v>
          </cell>
          <cell r="I97" t="str">
            <v>Q2</v>
          </cell>
          <cell r="J97">
            <v>9.343339587242026</v>
          </cell>
          <cell r="K97" t="str">
            <v>M3</v>
          </cell>
        </row>
        <row r="98">
          <cell r="F98" t="str">
            <v>Ts2</v>
          </cell>
        </row>
        <row r="100">
          <cell r="D100" t="str">
            <v>Koefisien Alat / M3 = 1 : Q2</v>
          </cell>
          <cell r="F100" t="str">
            <v>= 1 : Q2</v>
          </cell>
          <cell r="I100" t="str">
            <v>(E09)</v>
          </cell>
          <cell r="J100">
            <v>0.10702811244979921</v>
          </cell>
          <cell r="K100" t="str">
            <v>Jam</v>
          </cell>
        </row>
        <row r="102">
          <cell r="B102" t="str">
            <v>2.c.</v>
          </cell>
          <cell r="D102" t="str">
            <v>THREE WHEEL ROLLER</v>
          </cell>
          <cell r="I102" t="str">
            <v>(E16)</v>
          </cell>
        </row>
        <row r="103">
          <cell r="D103" t="str">
            <v>Kecepatan rata-rata alat</v>
          </cell>
          <cell r="I103" t="str">
            <v>v</v>
          </cell>
          <cell r="J103">
            <v>3.5</v>
          </cell>
          <cell r="K103" t="str">
            <v>Km / Jam</v>
          </cell>
        </row>
        <row r="104">
          <cell r="D104" t="str">
            <v>Lebar efektif pemadatan</v>
          </cell>
          <cell r="I104" t="str">
            <v>b</v>
          </cell>
          <cell r="J104">
            <v>1.2</v>
          </cell>
          <cell r="K104" t="str">
            <v>M</v>
          </cell>
        </row>
        <row r="105">
          <cell r="D105" t="str">
            <v>Jumlah lintasan</v>
          </cell>
          <cell r="I105" t="str">
            <v>n</v>
          </cell>
          <cell r="J105">
            <v>6</v>
          </cell>
          <cell r="K105" t="str">
            <v>lintasan</v>
          </cell>
        </row>
        <row r="106">
          <cell r="D106" t="str">
            <v>Faktor Efisiensi alat</v>
          </cell>
          <cell r="I106" t="str">
            <v>Fa</v>
          </cell>
          <cell r="J106">
            <v>0.83</v>
          </cell>
          <cell r="K106" t="str">
            <v>-</v>
          </cell>
        </row>
        <row r="108">
          <cell r="D108" t="str">
            <v xml:space="preserve">Kap. Prod. / jam = </v>
          </cell>
          <cell r="F108" t="str">
            <v>(v x 1000) x b x t x Fa</v>
          </cell>
          <cell r="I108" t="str">
            <v>Q3</v>
          </cell>
          <cell r="J108">
            <v>29.049999999999997</v>
          </cell>
          <cell r="K108" t="str">
            <v>M3</v>
          </cell>
        </row>
        <row r="109">
          <cell r="F109" t="str">
            <v>n</v>
          </cell>
        </row>
        <row r="110">
          <cell r="D110" t="str">
            <v>Koefisien Alat / M3</v>
          </cell>
          <cell r="F110" t="str">
            <v xml:space="preserve"> =  1  :  Q3</v>
          </cell>
          <cell r="I110" t="str">
            <v>(E16)</v>
          </cell>
          <cell r="J110">
            <v>3.4423407917383825E-2</v>
          </cell>
          <cell r="K110" t="str">
            <v>Jam</v>
          </cell>
        </row>
        <row r="112">
          <cell r="B112" t="str">
            <v>2.d.</v>
          </cell>
          <cell r="D112" t="str">
            <v>ASPHALT SPRAYER</v>
          </cell>
          <cell r="I112" t="str">
            <v>(E03)</v>
          </cell>
        </row>
        <row r="113">
          <cell r="D113" t="str">
            <v>Kapasitas alat</v>
          </cell>
          <cell r="I113" t="str">
            <v>V</v>
          </cell>
          <cell r="J113">
            <v>800</v>
          </cell>
          <cell r="K113" t="str">
            <v>liter</v>
          </cell>
        </row>
        <row r="114">
          <cell r="D114" t="str">
            <v>Faktor efisiensi alat</v>
          </cell>
          <cell r="I114" t="str">
            <v>Fa</v>
          </cell>
          <cell r="J114">
            <v>0.83</v>
          </cell>
          <cell r="K114" t="str">
            <v>-</v>
          </cell>
        </row>
        <row r="115">
          <cell r="D115" t="str">
            <v>Waktu Siklus (termasuk proses pemanasan)</v>
          </cell>
          <cell r="I115" t="str">
            <v>Ts3</v>
          </cell>
          <cell r="J115">
            <v>2.5</v>
          </cell>
          <cell r="K115" t="str">
            <v>Jam</v>
          </cell>
        </row>
        <row r="117">
          <cell r="D117" t="str">
            <v>Kap. Prod. / jam =</v>
          </cell>
          <cell r="F117" t="str">
            <v>V x Fa x D2</v>
          </cell>
          <cell r="I117" t="str">
            <v>Q4</v>
          </cell>
          <cell r="J117">
            <v>178.83733333333333</v>
          </cell>
          <cell r="K117" t="str">
            <v>M3</v>
          </cell>
        </row>
        <row r="118">
          <cell r="F118" t="str">
            <v>Ts3 x As2</v>
          </cell>
        </row>
        <row r="119">
          <cell r="D119" t="str">
            <v>Koefisien Alat / M3</v>
          </cell>
          <cell r="F119" t="str">
            <v xml:space="preserve"> =  1  :  Q4</v>
          </cell>
          <cell r="I119" t="str">
            <v>(E03)</v>
          </cell>
          <cell r="J119">
            <v>5.5916736251938447E-3</v>
          </cell>
          <cell r="K119" t="str">
            <v>Jam</v>
          </cell>
        </row>
        <row r="127">
          <cell r="D127" t="str">
            <v xml:space="preserve"> </v>
          </cell>
        </row>
        <row r="128">
          <cell r="L128" t="str">
            <v>Berlanjut ke halaman berikut</v>
          </cell>
        </row>
        <row r="129">
          <cell r="B129" t="str">
            <v>No. MATA PEMBAYARAN</v>
          </cell>
          <cell r="E129" t="str">
            <v>:</v>
          </cell>
          <cell r="F129" t="str">
            <v>6.6</v>
          </cell>
        </row>
        <row r="130">
          <cell r="B130" t="str">
            <v>JENIS PEKERJAAN</v>
          </cell>
          <cell r="E130" t="str">
            <v>:</v>
          </cell>
          <cell r="F130" t="str">
            <v>Lapis Penetrasi Macadam</v>
          </cell>
        </row>
        <row r="131">
          <cell r="B131" t="str">
            <v>SATUAN PENGUKURAN</v>
          </cell>
          <cell r="E131" t="str">
            <v>:</v>
          </cell>
          <cell r="F131" t="str">
            <v>M3</v>
          </cell>
        </row>
        <row r="132">
          <cell r="L132" t="str">
            <v>Lanjutan</v>
          </cell>
        </row>
        <row r="134">
          <cell r="B134" t="str">
            <v>No.</v>
          </cell>
          <cell r="D134" t="str">
            <v>U R A I A N</v>
          </cell>
          <cell r="I134" t="str">
            <v>KODE</v>
          </cell>
          <cell r="J134" t="str">
            <v>KOEF.</v>
          </cell>
          <cell r="K134" t="str">
            <v>SATUAN</v>
          </cell>
          <cell r="L134" t="str">
            <v>KETERANGAN</v>
          </cell>
        </row>
        <row r="137">
          <cell r="B137" t="str">
            <v>2.e.</v>
          </cell>
          <cell r="C137" t="str">
            <v xml:space="preserve"> </v>
          </cell>
          <cell r="D137" t="str">
            <v>ALAT BANTU</v>
          </cell>
        </row>
        <row r="138">
          <cell r="D138" t="str">
            <v>diperlukan setiap  :</v>
          </cell>
          <cell r="F138">
            <v>50</v>
          </cell>
          <cell r="G138" t="str">
            <v>M3 pekerjaan</v>
          </cell>
          <cell r="L138" t="str">
            <v>Lump Sum</v>
          </cell>
        </row>
        <row r="139">
          <cell r="D139" t="str">
            <v>- Kereta dorong</v>
          </cell>
          <cell r="F139" t="str">
            <v>=  3  buah</v>
          </cell>
        </row>
        <row r="140">
          <cell r="D140" t="str">
            <v>- Sekop</v>
          </cell>
          <cell r="F140" t="str">
            <v>=  5  buah</v>
          </cell>
        </row>
        <row r="141">
          <cell r="D141" t="str">
            <v>- Sapu</v>
          </cell>
          <cell r="F141" t="str">
            <v>=  5  buah</v>
          </cell>
        </row>
        <row r="142">
          <cell r="D142" t="str">
            <v>- Sikat</v>
          </cell>
          <cell r="F142" t="str">
            <v>=  3  buah</v>
          </cell>
        </row>
        <row r="143">
          <cell r="D143" t="str">
            <v>- Karung</v>
          </cell>
          <cell r="F143" t="str">
            <v>=  5  buah</v>
          </cell>
        </row>
        <row r="144">
          <cell r="D144" t="str">
            <v>- Cerek Aspal</v>
          </cell>
          <cell r="F144" t="str">
            <v>=  3  buah</v>
          </cell>
        </row>
        <row r="145">
          <cell r="D145" t="str">
            <v>- Kaleng Aspal</v>
          </cell>
          <cell r="F145" t="str">
            <v>=  3  buah</v>
          </cell>
        </row>
        <row r="147">
          <cell r="B147" t="str">
            <v xml:space="preserve">   3.</v>
          </cell>
          <cell r="D147" t="str">
            <v>TENAGA</v>
          </cell>
        </row>
        <row r="148">
          <cell r="D148" t="str">
            <v>Produksi menentukan (Produksi Wheel Loader)</v>
          </cell>
          <cell r="I148" t="str">
            <v>Q1</v>
          </cell>
          <cell r="J148">
            <v>9.3374999999999986</v>
          </cell>
          <cell r="K148" t="str">
            <v>M3/Jam</v>
          </cell>
        </row>
        <row r="149">
          <cell r="D149" t="str">
            <v>Produksi Lapen / hari   =   Q1 x Tk</v>
          </cell>
          <cell r="I149" t="str">
            <v>Qt</v>
          </cell>
          <cell r="J149">
            <v>74.699999999999989</v>
          </cell>
          <cell r="K149" t="str">
            <v>M3</v>
          </cell>
        </row>
        <row r="150">
          <cell r="D150" t="str">
            <v>Kebutuhan tenaga :</v>
          </cell>
        </row>
        <row r="151">
          <cell r="F151" t="str">
            <v>- Pekerja</v>
          </cell>
          <cell r="I151" t="str">
            <v>P</v>
          </cell>
          <cell r="J151">
            <v>20</v>
          </cell>
          <cell r="K151" t="str">
            <v>orang</v>
          </cell>
        </row>
        <row r="152">
          <cell r="F152" t="str">
            <v>- Mandor</v>
          </cell>
          <cell r="I152" t="str">
            <v>M</v>
          </cell>
          <cell r="J152">
            <v>2</v>
          </cell>
          <cell r="K152" t="str">
            <v>orang</v>
          </cell>
        </row>
        <row r="154">
          <cell r="D154" t="str">
            <v>Koefisien Tenaga / M3     :</v>
          </cell>
        </row>
        <row r="155">
          <cell r="F155" t="str">
            <v>- Pekerja</v>
          </cell>
          <cell r="G155" t="str">
            <v>= (Tk x P) / Qt</v>
          </cell>
          <cell r="I155" t="str">
            <v>(L01)</v>
          </cell>
          <cell r="J155">
            <v>2.1419009370816604</v>
          </cell>
          <cell r="K155" t="str">
            <v>Jam</v>
          </cell>
        </row>
        <row r="156">
          <cell r="F156" t="str">
            <v>- Mandor</v>
          </cell>
          <cell r="G156" t="str">
            <v>= (Tk x M) / Qt</v>
          </cell>
          <cell r="I156" t="str">
            <v>(L03)</v>
          </cell>
          <cell r="J156">
            <v>0.21419009370816602</v>
          </cell>
          <cell r="K156" t="str">
            <v>Jam</v>
          </cell>
        </row>
        <row r="159">
          <cell r="B159" t="str">
            <v>4.</v>
          </cell>
          <cell r="D159" t="str">
            <v>HARGA DASAR SATUAN UPAH, BAHAN DAN ALAT</v>
          </cell>
        </row>
        <row r="160">
          <cell r="D160" t="str">
            <v>Lihat lampiran.</v>
          </cell>
        </row>
        <row r="162">
          <cell r="B162" t="str">
            <v>5.</v>
          </cell>
          <cell r="D162" t="str">
            <v>ANALISA HARGA SATUAN PEKERJAAN</v>
          </cell>
        </row>
        <row r="163">
          <cell r="D163" t="str">
            <v>Lihat perhitungan dalam FORMULIR STANDAR UNTUK</v>
          </cell>
        </row>
        <row r="164">
          <cell r="D164" t="str">
            <v>PEREKEMAN ANALISA MASING-MASING HARGA</v>
          </cell>
        </row>
        <row r="165">
          <cell r="D165" t="str">
            <v>SATUAN.</v>
          </cell>
        </row>
        <row r="166">
          <cell r="D166" t="str">
            <v>Didapat Harga Satuan Pekerjaan :</v>
          </cell>
        </row>
        <row r="168">
          <cell r="D168" t="str">
            <v xml:space="preserve">Rp.  </v>
          </cell>
          <cell r="F168">
            <v>741096.31575599895</v>
          </cell>
          <cell r="G168" t="str">
            <v xml:space="preserve"> / M3.</v>
          </cell>
        </row>
        <row r="171">
          <cell r="B171" t="str">
            <v>6.</v>
          </cell>
          <cell r="D171" t="str">
            <v>MASA PELAKSANAAN YANG DIPERLUKAN</v>
          </cell>
        </row>
        <row r="172">
          <cell r="D172" t="str">
            <v>Masa Pelaksanaan :</v>
          </cell>
          <cell r="F172">
            <v>5</v>
          </cell>
          <cell r="G172" t="str">
            <v>bulan</v>
          </cell>
        </row>
        <row r="174">
          <cell r="B174" t="str">
            <v>7.</v>
          </cell>
          <cell r="D174" t="str">
            <v>VOLUME PEKERJAAN YANG DIPERLUKAN</v>
          </cell>
        </row>
        <row r="175">
          <cell r="D175" t="str">
            <v>Volume pekerjaan  :</v>
          </cell>
          <cell r="F175">
            <v>115</v>
          </cell>
          <cell r="G175" t="str">
            <v>M3</v>
          </cell>
        </row>
      </sheetData>
      <sheetData sheetId="9" refreshError="1"/>
      <sheetData sheetId="10" refreshError="1">
        <row r="7">
          <cell r="H7" t="str">
            <v>HARGA</v>
          </cell>
        </row>
        <row r="45">
          <cell r="H45">
            <v>60000</v>
          </cell>
        </row>
        <row r="46">
          <cell r="H46">
            <v>635</v>
          </cell>
        </row>
        <row r="47">
          <cell r="H47">
            <v>7500</v>
          </cell>
        </row>
        <row r="48">
          <cell r="H48">
            <v>20000</v>
          </cell>
        </row>
        <row r="50">
          <cell r="H50">
            <v>55000</v>
          </cell>
        </row>
        <row r="51">
          <cell r="H51">
            <v>124000</v>
          </cell>
        </row>
        <row r="52">
          <cell r="H52">
            <v>127000</v>
          </cell>
        </row>
        <row r="53">
          <cell r="H53">
            <v>167000</v>
          </cell>
        </row>
        <row r="54">
          <cell r="H54">
            <v>3396.6666666666665</v>
          </cell>
        </row>
        <row r="55">
          <cell r="H55">
            <v>177000</v>
          </cell>
        </row>
        <row r="56">
          <cell r="H56">
            <v>60000</v>
          </cell>
        </row>
        <row r="57">
          <cell r="H57">
            <v>55000</v>
          </cell>
        </row>
        <row r="58">
          <cell r="H58">
            <v>65000</v>
          </cell>
        </row>
        <row r="59">
          <cell r="H59">
            <v>720000</v>
          </cell>
        </row>
        <row r="60">
          <cell r="H60">
            <v>7660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plumbing"/>
      <sheetName val="dongia (2)"/>
      <sheetName val="LKVL-CK-HT-GD1"/>
      <sheetName val="giathanh1"/>
      <sheetName val="A"/>
      <sheetName val="BQ"/>
      <sheetName val="div2"/>
      <sheetName val="TS add-01"/>
      <sheetName val="Harga"/>
      <sheetName val="bhn"/>
      <sheetName val="harsat"/>
      <sheetName val="CH"/>
      <sheetName val="H.Satuan"/>
      <sheetName val="HB "/>
      <sheetName val="ESCON"/>
      <sheetName val="Ahs.2"/>
      <sheetName val="Ahs.1"/>
      <sheetName val="Compare"/>
      <sheetName val="Upah"/>
      <sheetName val="Steel-Twr"/>
      <sheetName val="I-KAMAR"/>
      <sheetName val="Kuantitas &amp; Harga"/>
      <sheetName val="AHS Marka"/>
      <sheetName val="bahan"/>
      <sheetName val="DIV.3"/>
      <sheetName val="DIV.8"/>
      <sheetName val="Currency Rate"/>
      <sheetName val="Surat"/>
      <sheetName val="Input"/>
      <sheetName val="URAIAN "/>
      <sheetName val="LS-Rutin"/>
      <sheetName val="HRG BHN"/>
      <sheetName val="DAF-1"/>
      <sheetName val="BAG-III"/>
      <sheetName val="MK"/>
      <sheetName val="Bahan "/>
      <sheetName val="Pekerjaan "/>
      <sheetName val="Rab"/>
      <sheetName val="ana_str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BasicPrice"/>
      <sheetName val="Daf.Harga-Upah"/>
      <sheetName val="351BQMCN"/>
      <sheetName val="analisa ARS"/>
      <sheetName val="Peralatan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INF"/>
      <sheetName val="AN-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dl bhn (2)"/>
      <sheetName val="Time Sch BHN (2)"/>
      <sheetName val="terbil"/>
      <sheetName val="TS Add"/>
      <sheetName val="Prosentase"/>
      <sheetName val="Data Isi"/>
      <sheetName val="Time Sch"/>
      <sheetName val="Jdl alat"/>
      <sheetName val="Jdl bhn"/>
      <sheetName val="Prltn (2)"/>
      <sheetName val="Daf SIMAK"/>
      <sheetName val="Time Sch ALT"/>
      <sheetName val="Time Sch BHN"/>
      <sheetName val="Time Sch "/>
      <sheetName val="Rekap Biaya"/>
      <sheetName val="Kuantitas n Harga"/>
      <sheetName val="Analisa HS"/>
      <sheetName val="Uraian Anls"/>
      <sheetName val="Daf H Sat"/>
      <sheetName val="Mat On Site"/>
      <sheetName val="Peralatan"/>
      <sheetName val="Jdwl alat "/>
      <sheetName val="Jdwl Bhn"/>
      <sheetName val="Kon Pncmp Aspal"/>
      <sheetName val="Kon Pemch batu"/>
      <sheetName val="MPU"/>
      <sheetName val="Subkon"/>
      <sheetName val="DAFTAR PLT UTAMA"/>
      <sheetName val="Personil Inti"/>
      <sheetName val="Data Prl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6">
          <cell r="BO26" t="str">
            <v xml:space="preserve"> Alat Baru</v>
          </cell>
        </row>
        <row r="27">
          <cell r="BO27">
            <v>4000000000</v>
          </cell>
        </row>
        <row r="46">
          <cell r="BO46" t="str">
            <v xml:space="preserve"> Alat Baru</v>
          </cell>
        </row>
        <row r="47">
          <cell r="BO47">
            <v>895624000</v>
          </cell>
        </row>
        <row r="66">
          <cell r="BO66" t="str">
            <v xml:space="preserve"> Alat Baru</v>
          </cell>
        </row>
        <row r="67">
          <cell r="BO67">
            <v>111724000</v>
          </cell>
        </row>
        <row r="86">
          <cell r="BO86" t="str">
            <v xml:space="preserve"> Alat Baru</v>
          </cell>
        </row>
        <row r="87">
          <cell r="BO87">
            <v>1184369500</v>
          </cell>
        </row>
        <row r="106">
          <cell r="BO106" t="str">
            <v xml:space="preserve"> Alat Baru</v>
          </cell>
        </row>
        <row r="107">
          <cell r="BO107">
            <v>81903000</v>
          </cell>
        </row>
        <row r="126">
          <cell r="BO126" t="str">
            <v xml:space="preserve"> Alat Baru</v>
          </cell>
        </row>
        <row r="127">
          <cell r="BO127">
            <v>36400000</v>
          </cell>
        </row>
        <row r="146">
          <cell r="BO146" t="str">
            <v xml:space="preserve"> Alat Baru</v>
          </cell>
        </row>
        <row r="147">
          <cell r="BO147">
            <v>954076000</v>
          </cell>
        </row>
        <row r="166">
          <cell r="BO166" t="str">
            <v xml:space="preserve"> Alat Baru</v>
          </cell>
        </row>
        <row r="167">
          <cell r="BO167">
            <v>138600000</v>
          </cell>
        </row>
        <row r="186">
          <cell r="BO186" t="str">
            <v xml:space="preserve"> Alat Baru</v>
          </cell>
        </row>
        <row r="187">
          <cell r="BO187">
            <v>407000000</v>
          </cell>
        </row>
        <row r="206">
          <cell r="BO206" t="str">
            <v xml:space="preserve"> Alat Baru</v>
          </cell>
        </row>
        <row r="207">
          <cell r="BO207">
            <v>1099754800</v>
          </cell>
        </row>
        <row r="226">
          <cell r="BO226" t="str">
            <v xml:space="preserve"> Alat Baru</v>
          </cell>
        </row>
        <row r="227">
          <cell r="BO227">
            <v>141250000</v>
          </cell>
        </row>
        <row r="246">
          <cell r="BO246" t="str">
            <v xml:space="preserve"> Alat Baru</v>
          </cell>
        </row>
        <row r="247">
          <cell r="BO247">
            <v>156000000</v>
          </cell>
        </row>
        <row r="266">
          <cell r="BO266" t="str">
            <v xml:space="preserve"> Alat Baru</v>
          </cell>
        </row>
        <row r="267">
          <cell r="BO267">
            <v>922526250</v>
          </cell>
        </row>
        <row r="286">
          <cell r="BO286" t="str">
            <v xml:space="preserve"> Alat Baru</v>
          </cell>
        </row>
        <row r="287">
          <cell r="BO287">
            <v>1160050000</v>
          </cell>
        </row>
        <row r="306">
          <cell r="BO306" t="str">
            <v xml:space="preserve"> Alat Baru</v>
          </cell>
        </row>
        <row r="307">
          <cell r="BO307">
            <v>748655850</v>
          </cell>
        </row>
        <row r="326">
          <cell r="BO326" t="str">
            <v xml:space="preserve"> Alat Baru</v>
          </cell>
        </row>
        <row r="327">
          <cell r="BO327">
            <v>510800000</v>
          </cell>
        </row>
        <row r="346">
          <cell r="BO346" t="str">
            <v xml:space="preserve"> Alat Baru</v>
          </cell>
        </row>
        <row r="347">
          <cell r="BO347">
            <v>510800000</v>
          </cell>
        </row>
        <row r="366">
          <cell r="BO366" t="str">
            <v xml:space="preserve"> Alat Baru</v>
          </cell>
        </row>
        <row r="367">
          <cell r="BO367">
            <v>692800000</v>
          </cell>
        </row>
        <row r="386">
          <cell r="BO386" t="str">
            <v xml:space="preserve"> Alat Baru</v>
          </cell>
        </row>
        <row r="387">
          <cell r="BO387">
            <v>694676000</v>
          </cell>
        </row>
        <row r="406">
          <cell r="BO406" t="str">
            <v xml:space="preserve"> Alat Baru</v>
          </cell>
        </row>
        <row r="407">
          <cell r="BO407">
            <v>12812500</v>
          </cell>
        </row>
        <row r="426">
          <cell r="BO426" t="str">
            <v xml:space="preserve"> Alat Baru</v>
          </cell>
        </row>
        <row r="427">
          <cell r="BO427">
            <v>1016470000</v>
          </cell>
        </row>
        <row r="446">
          <cell r="BO446" t="str">
            <v xml:space="preserve"> Alat Baru</v>
          </cell>
        </row>
        <row r="447">
          <cell r="BO447">
            <v>8812500</v>
          </cell>
        </row>
        <row r="466">
          <cell r="BO466" t="str">
            <v xml:space="preserve"> Alat Baru</v>
          </cell>
        </row>
        <row r="467">
          <cell r="BO467">
            <v>147500000</v>
          </cell>
        </row>
        <row r="486">
          <cell r="BO486" t="str">
            <v xml:space="preserve"> Usia 1 th.</v>
          </cell>
        </row>
        <row r="487">
          <cell r="BO487">
            <v>71400000</v>
          </cell>
        </row>
        <row r="506">
          <cell r="BO506" t="str">
            <v xml:space="preserve"> Alat Baru</v>
          </cell>
        </row>
        <row r="507">
          <cell r="BO507">
            <v>39446950</v>
          </cell>
        </row>
        <row r="526">
          <cell r="BO526" t="str">
            <v xml:space="preserve"> Alat Baru</v>
          </cell>
        </row>
        <row r="527">
          <cell r="BO527">
            <v>41580000</v>
          </cell>
        </row>
        <row r="546">
          <cell r="BO546" t="str">
            <v xml:space="preserve"> Alat Baru</v>
          </cell>
        </row>
        <row r="547">
          <cell r="BO547">
            <v>69000000</v>
          </cell>
        </row>
        <row r="566">
          <cell r="BO566" t="str">
            <v xml:space="preserve"> Alat Baru</v>
          </cell>
        </row>
        <row r="567">
          <cell r="BO567">
            <v>440625000</v>
          </cell>
        </row>
        <row r="586">
          <cell r="BO586" t="str">
            <v xml:space="preserve"> Alat Baru</v>
          </cell>
        </row>
        <row r="587">
          <cell r="BO587">
            <v>1298750000</v>
          </cell>
        </row>
        <row r="606">
          <cell r="BO606" t="str">
            <v xml:space="preserve"> Alat Baru</v>
          </cell>
        </row>
        <row r="607">
          <cell r="BO607">
            <v>340000000</v>
          </cell>
        </row>
        <row r="626">
          <cell r="BO626" t="str">
            <v xml:space="preserve"> Alat Baru</v>
          </cell>
        </row>
        <row r="627">
          <cell r="BO627">
            <v>1400000000</v>
          </cell>
        </row>
        <row r="646">
          <cell r="BO646" t="str">
            <v xml:space="preserve"> Alat Baru</v>
          </cell>
        </row>
        <row r="647">
          <cell r="BO647">
            <v>61875000</v>
          </cell>
        </row>
        <row r="666">
          <cell r="BO666" t="str">
            <v xml:space="preserve"> Alat Baru</v>
          </cell>
        </row>
        <row r="667">
          <cell r="BO667">
            <v>1212500000</v>
          </cell>
        </row>
        <row r="697">
          <cell r="BO697" t="str">
            <v xml:space="preserve"> Alat Baru</v>
          </cell>
        </row>
        <row r="698">
          <cell r="BO698">
            <v>38750000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</sheetNames>
    <sheetDataSet>
      <sheetData sheetId="0" refreshError="1"/>
      <sheetData sheetId="1" refreshError="1"/>
      <sheetData sheetId="2" refreshError="1">
        <row r="5">
          <cell r="H5" t="str">
            <v>PEMBANGUNAN / REHABILITASI GEDUNG DAN MEUBELAIR SEKOLAH DASAR</v>
          </cell>
        </row>
        <row r="6">
          <cell r="H6" t="str">
            <v>PEMBANGUNAN / REHABILITASI  RUANG KELAS DAN MEUBELAIR  SDN BORANG 2</v>
          </cell>
        </row>
        <row r="7">
          <cell r="H7" t="str">
            <v>930/  168 / PPK - DAK/VII/ 2009 Tanggal 2 Juli 2009</v>
          </cell>
        </row>
        <row r="9">
          <cell r="H9">
            <v>280000000</v>
          </cell>
        </row>
        <row r="10">
          <cell r="H10" t="str">
            <v>KEPALA SEKOLAH</v>
          </cell>
        </row>
        <row r="11">
          <cell r="H11" t="str">
            <v>DINAS PENDIDIKAN KAB. PACITAN</v>
          </cell>
        </row>
        <row r="12">
          <cell r="H12" t="str">
            <v>2 Juli 2009</v>
          </cell>
        </row>
        <row r="14">
          <cell r="H14" t="str">
            <v>1</v>
          </cell>
        </row>
        <row r="15">
          <cell r="J15" t="str">
            <v>19 Juli 2009</v>
          </cell>
        </row>
        <row r="151">
          <cell r="J151">
            <v>0.28000000000000003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tifico"/>
      <sheetName val="Analisa STR"/>
      <sheetName val="Bill 2"/>
      <sheetName val="BAG-2"/>
      <sheetName val="Metod TWR"/>
      <sheetName val="BOQ"/>
      <sheetName val="Kuantitas &amp; Harga"/>
      <sheetName val="Ana"/>
      <sheetName val="analisa"/>
      <sheetName val="SAT-BHN"/>
      <sheetName val="Rekap Direct Cost"/>
      <sheetName val="BQ (by owner)"/>
      <sheetName val="rab me (fisik)"/>
      <sheetName val="rab me (by owner) "/>
      <sheetName val="Currency Rate"/>
      <sheetName val="PERSIAPAN"/>
      <sheetName val="STRUKTUR"/>
      <sheetName val="Plat"/>
    </sheetNames>
    <sheetDataSet>
      <sheetData sheetId="0">
        <row r="1">
          <cell r="A1" t="str">
            <v>ITEM PEMBAYARAN NO.</v>
          </cell>
        </row>
      </sheetData>
      <sheetData sheetId="1" refreshError="1"/>
      <sheetData sheetId="2" refreshError="1"/>
      <sheetData sheetId="3">
        <row r="12">
          <cell r="G12" t="str">
            <v>L</v>
          </cell>
        </row>
      </sheetData>
      <sheetData sheetId="4">
        <row r="1">
          <cell r="A1" t="str">
            <v>ITEM PEMBAYARAN NO.</v>
          </cell>
        </row>
      </sheetData>
      <sheetData sheetId="5">
        <row r="1">
          <cell r="A1" t="str">
            <v>ITEM PEMBAYARAN NO.</v>
          </cell>
        </row>
      </sheetData>
      <sheetData sheetId="6">
        <row r="1">
          <cell r="A1" t="str">
            <v>ITEM PEMBAYARAN NO.</v>
          </cell>
        </row>
      </sheetData>
      <sheetData sheetId="7">
        <row r="12">
          <cell r="G12" t="str">
            <v>L</v>
          </cell>
          <cell r="H12">
            <v>40</v>
          </cell>
          <cell r="I12" t="str">
            <v>KM</v>
          </cell>
        </row>
        <row r="13">
          <cell r="G13" t="str">
            <v>Tk</v>
          </cell>
          <cell r="H13">
            <v>7</v>
          </cell>
          <cell r="I13" t="str">
            <v>Jam</v>
          </cell>
        </row>
        <row r="14">
          <cell r="G14" t="str">
            <v>Fh</v>
          </cell>
          <cell r="H14">
            <v>1.1000000000000001</v>
          </cell>
          <cell r="I14" t="str">
            <v>-</v>
          </cell>
        </row>
        <row r="16">
          <cell r="G16" t="str">
            <v>As</v>
          </cell>
          <cell r="H16">
            <v>55.555555555555557</v>
          </cell>
          <cell r="I16" t="str">
            <v>%</v>
          </cell>
        </row>
        <row r="17">
          <cell r="G17" t="str">
            <v>K</v>
          </cell>
          <cell r="H17">
            <v>44.444444444444443</v>
          </cell>
          <cell r="I17" t="str">
            <v>%</v>
          </cell>
        </row>
        <row r="19">
          <cell r="G19" t="str">
            <v>D1</v>
          </cell>
          <cell r="H19">
            <v>1.05</v>
          </cell>
          <cell r="I19" t="str">
            <v>Kg / liter</v>
          </cell>
        </row>
        <row r="20">
          <cell r="G20" t="str">
            <v>D2</v>
          </cell>
          <cell r="H20">
            <v>0.8</v>
          </cell>
          <cell r="I20" t="str">
            <v>Kg / liter</v>
          </cell>
        </row>
      </sheetData>
      <sheetData sheetId="8">
        <row r="12">
          <cell r="G12" t="str">
            <v>L</v>
          </cell>
        </row>
      </sheetData>
      <sheetData sheetId="9"/>
      <sheetData sheetId="10"/>
      <sheetData sheetId="11"/>
      <sheetData sheetId="12"/>
      <sheetData sheetId="13">
        <row r="1">
          <cell r="A1" t="str">
            <v>ITEM PEMBAYARAN NO.</v>
          </cell>
        </row>
      </sheetData>
      <sheetData sheetId="14">
        <row r="1">
          <cell r="A1" t="str">
            <v>ITEM PEMBAYARAN NO.</v>
          </cell>
        </row>
      </sheetData>
      <sheetData sheetId="15">
        <row r="1">
          <cell r="A1" t="str">
            <v>ITEM PEMBAYARAN NO.</v>
          </cell>
        </row>
      </sheetData>
      <sheetData sheetId="16"/>
      <sheetData sheetId="17">
        <row r="1">
          <cell r="A1" t="str">
            <v>ITEM PEMBAYARAN NO.</v>
          </cell>
        </row>
      </sheetData>
      <sheetData sheetId="18">
        <row r="1">
          <cell r="A1" t="str">
            <v>ITEM PEMBAYARAN NO.</v>
          </cell>
        </row>
      </sheetData>
      <sheetData sheetId="19">
        <row r="1">
          <cell r="A1" t="str">
            <v>ITEM PEMBAYARAN NO.</v>
          </cell>
        </row>
      </sheetData>
      <sheetData sheetId="20">
        <row r="12">
          <cell r="G12" t="str">
            <v>L</v>
          </cell>
        </row>
      </sheetData>
      <sheetData sheetId="21">
        <row r="1">
          <cell r="A1" t="str">
            <v>ITEM PEMBAYARAN NO.</v>
          </cell>
        </row>
      </sheetData>
      <sheetData sheetId="22">
        <row r="1">
          <cell r="A1" t="str">
            <v>ITEM PEMBAYARAN NO.</v>
          </cell>
        </row>
      </sheetData>
      <sheetData sheetId="23">
        <row r="1">
          <cell r="A1" t="str">
            <v>ITEM PEMBAYARAN NO.</v>
          </cell>
        </row>
      </sheetData>
      <sheetData sheetId="24">
        <row r="1">
          <cell r="A1" t="str">
            <v>ITEM PEMBAYARAN NO.</v>
          </cell>
        </row>
      </sheetData>
      <sheetData sheetId="25"/>
      <sheetData sheetId="26">
        <row r="1">
          <cell r="A1" t="str">
            <v>ITEM PEMBAYARAN NO.</v>
          </cell>
        </row>
      </sheetData>
      <sheetData sheetId="27">
        <row r="1">
          <cell r="A1" t="str">
            <v>ITEM PEMBAYARAN NO.</v>
          </cell>
        </row>
      </sheetData>
      <sheetData sheetId="28"/>
      <sheetData sheetId="29"/>
      <sheetData sheetId="30">
        <row r="1">
          <cell r="A1" t="str">
            <v>ITEM PEMBAYARAN NO.</v>
          </cell>
        </row>
      </sheetData>
      <sheetData sheetId="31"/>
      <sheetData sheetId="32"/>
      <sheetData sheetId="33">
        <row r="12">
          <cell r="G12" t="str">
            <v>L</v>
          </cell>
        </row>
      </sheetData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E.E "/>
      <sheetName val="E.E"/>
      <sheetName val="Mob-Demob"/>
      <sheetName val="Analisa HSPK"/>
      <sheetName val="Harga Dasar"/>
      <sheetName val="VOL"/>
      <sheetName val="ANALISA"/>
      <sheetName val="PENGAIR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-Sp"/>
      <sheetName val="Cov"/>
      <sheetName val="Rkp"/>
      <sheetName val="Rab"/>
      <sheetName val="Umum"/>
      <sheetName val="1.2"/>
      <sheetName val="Anl 3"/>
      <sheetName val="NP 3"/>
      <sheetName val="Anl 7"/>
      <sheetName val="NP 7"/>
      <sheetName val="Anl 8"/>
      <sheetName val="NP 8"/>
      <sheetName val="Basic"/>
      <sheetName val="Alat"/>
      <sheetName val="Alat Utama"/>
      <sheetName val="Sched"/>
      <sheetName val="Juml Bhn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DAFTAR  KUANTITAS DAN HARGA</v>
          </cell>
        </row>
        <row r="41">
          <cell r="J41" t="e">
            <v>#REF!</v>
          </cell>
        </row>
        <row r="42">
          <cell r="B42" t="str">
            <v>6.3 (1)</v>
          </cell>
          <cell r="C42" t="str">
            <v>Latasir (SS) Kelas A</v>
          </cell>
          <cell r="G42" t="str">
            <v>M2</v>
          </cell>
          <cell r="H42">
            <v>0</v>
          </cell>
          <cell r="I42" t="e">
            <v>#REF!</v>
          </cell>
          <cell r="J42" t="e">
            <v>#REF!</v>
          </cell>
        </row>
        <row r="43">
          <cell r="B43" t="str">
            <v>6.5 (2)</v>
          </cell>
          <cell r="C43" t="str">
            <v>Lapis Penetrasi Macadam Perata (Levelling)</v>
          </cell>
          <cell r="G43" t="str">
            <v>M3</v>
          </cell>
          <cell r="H43">
            <v>0</v>
          </cell>
          <cell r="I43" t="e">
            <v>#REF!</v>
          </cell>
          <cell r="J43" t="e">
            <v>#REF!</v>
          </cell>
        </row>
        <row r="45">
          <cell r="B45" t="str">
            <v>Jumlah Harga Pekerjaan DIVISI 6  (masuk pada Rekapitulasi Perkiraan Harga Pekerjaan)</v>
          </cell>
          <cell r="J45" t="str">
            <v>-</v>
          </cell>
        </row>
        <row r="47">
          <cell r="C47" t="str">
            <v>DIVISI 7. S T R U K T U R</v>
          </cell>
        </row>
        <row r="48">
          <cell r="B48" t="str">
            <v>7.1 (8)</v>
          </cell>
          <cell r="C48" t="str">
            <v>Beton K125</v>
          </cell>
          <cell r="G48" t="str">
            <v>M3</v>
          </cell>
          <cell r="H48">
            <v>10.74</v>
          </cell>
          <cell r="I48">
            <v>743665.7177535462</v>
          </cell>
          <cell r="J48">
            <v>7986969.8086730866</v>
          </cell>
        </row>
        <row r="50">
          <cell r="B50" t="str">
            <v>Jumlah Harga Pekerjaan DIVISI 7  (masuk pada Rekapitulasi Perkiraan Harga Pekerjaan)</v>
          </cell>
          <cell r="J50">
            <v>7986969.8086730866</v>
          </cell>
        </row>
        <row r="52">
          <cell r="C52" t="str">
            <v>DIVISI 8. PENGEMBALIAN KONDISI DAN PEKERJAAN MINOR</v>
          </cell>
        </row>
        <row r="53">
          <cell r="B53" t="str">
            <v>8.4 (10)a</v>
          </cell>
          <cell r="C53" t="str">
            <v>Kerb. Pracetak Beton K-300 Ukr : 20 x 40</v>
          </cell>
          <cell r="G53" t="str">
            <v>M</v>
          </cell>
          <cell r="H53">
            <v>1133.5899999999999</v>
          </cell>
          <cell r="I53">
            <v>146290.99019607843</v>
          </cell>
          <cell r="J53">
            <v>165834003.57637253</v>
          </cell>
        </row>
        <row r="55">
          <cell r="B55" t="str">
            <v>Jumlah Harga Pekerjaan DIVISI 8  (masuk pada Rekapitulasi Perkiraan Harga Pekerjaan)</v>
          </cell>
          <cell r="J55">
            <v>165834003.57637253</v>
          </cell>
        </row>
        <row r="57">
          <cell r="C57" t="str">
            <v>DIVISI 9. PEKERJAAN  HARIAN</v>
          </cell>
        </row>
        <row r="58">
          <cell r="B58" t="str">
            <v>9.1 (1)</v>
          </cell>
          <cell r="C58" t="str">
            <v>Mandor</v>
          </cell>
          <cell r="G58" t="str">
            <v>Jam</v>
          </cell>
        </row>
      </sheetData>
      <sheetData sheetId="4"/>
      <sheetData sheetId="5" refreshError="1"/>
      <sheetData sheetId="6"/>
      <sheetData sheetId="7"/>
      <sheetData sheetId="8" refreshError="1"/>
      <sheetData sheetId="9" refreshError="1">
        <row r="1">
          <cell r="A1" t="str">
            <v>Item Pembayaran</v>
          </cell>
          <cell r="D1" t="str">
            <v>:</v>
          </cell>
          <cell r="E1" t="str">
            <v>7.1 (8)</v>
          </cell>
          <cell r="K1" t="str">
            <v>Analisa EI-7.1 (8)</v>
          </cell>
        </row>
        <row r="2">
          <cell r="A2" t="str">
            <v>Jenis Pekerjaan</v>
          </cell>
          <cell r="D2" t="str">
            <v>:</v>
          </cell>
          <cell r="E2" t="str">
            <v>Beton K125</v>
          </cell>
        </row>
        <row r="3">
          <cell r="A3" t="str">
            <v>Satuan Pembayaran</v>
          </cell>
          <cell r="D3" t="str">
            <v>:</v>
          </cell>
          <cell r="E3" t="str">
            <v>M3</v>
          </cell>
          <cell r="I3" t="str">
            <v xml:space="preserve">        URAIAN ANALISA HARGA SATUAN</v>
          </cell>
        </row>
        <row r="6">
          <cell r="A6" t="str">
            <v>No.</v>
          </cell>
          <cell r="B6" t="str">
            <v>U  r  a  i  a  n</v>
          </cell>
          <cell r="H6" t="str">
            <v>Kode</v>
          </cell>
          <cell r="I6" t="str">
            <v>Koef</v>
          </cell>
          <cell r="J6" t="str">
            <v>Satuan</v>
          </cell>
          <cell r="K6" t="str">
            <v>Keterangan</v>
          </cell>
        </row>
        <row r="9">
          <cell r="A9" t="str">
            <v>I.</v>
          </cell>
          <cell r="C9" t="str">
            <v>ASUMSI</v>
          </cell>
        </row>
        <row r="10">
          <cell r="A10">
            <v>1</v>
          </cell>
          <cell r="C10" t="str">
            <v>Menggunakan buruh (cara mekanik)</v>
          </cell>
        </row>
        <row r="11">
          <cell r="A11">
            <v>2</v>
          </cell>
          <cell r="C11" t="str">
            <v>Lokasi pekerjaan : sepanjang jalan</v>
          </cell>
        </row>
        <row r="12">
          <cell r="A12">
            <v>3</v>
          </cell>
          <cell r="C12" t="str">
            <v>Bahan dasar (batu, pasir dan semen) diterima</v>
          </cell>
        </row>
        <row r="13">
          <cell r="C13" t="str">
            <v>seluruhnya di lokasi pekerjaan</v>
          </cell>
        </row>
        <row r="14">
          <cell r="A14">
            <v>4</v>
          </cell>
          <cell r="C14" t="str">
            <v>Jarak rata-rata Base camp ke lokasi pekerjaan</v>
          </cell>
          <cell r="H14" t="str">
            <v>L</v>
          </cell>
          <cell r="I14">
            <v>70</v>
          </cell>
          <cell r="J14" t="str">
            <v>KM</v>
          </cell>
        </row>
        <row r="15">
          <cell r="A15">
            <v>5</v>
          </cell>
          <cell r="C15" t="str">
            <v>Jam kerja efektif per-hari</v>
          </cell>
          <cell r="H15" t="str">
            <v>Tk</v>
          </cell>
          <cell r="I15">
            <v>7</v>
          </cell>
          <cell r="J15" t="str">
            <v>jam</v>
          </cell>
        </row>
        <row r="16">
          <cell r="A16">
            <v>6</v>
          </cell>
          <cell r="C16" t="str">
            <v>Kadar Semen Minimum ( Spesifikasi )</v>
          </cell>
          <cell r="H16" t="str">
            <v>Ks</v>
          </cell>
          <cell r="I16">
            <v>220</v>
          </cell>
          <cell r="J16" t="str">
            <v>Kg/M3</v>
          </cell>
          <cell r="K16" t="str">
            <v xml:space="preserve"> Spec.</v>
          </cell>
        </row>
        <row r="18">
          <cell r="A18">
            <v>7</v>
          </cell>
          <cell r="C18" t="str">
            <v>Perbandingan Air/Semen Maksimum ( Spesifikasi )</v>
          </cell>
          <cell r="H18" t="str">
            <v>Wcr</v>
          </cell>
          <cell r="I18">
            <v>0.6</v>
          </cell>
          <cell r="J18" t="str">
            <v>-</v>
          </cell>
        </row>
        <row r="19">
          <cell r="A19">
            <v>8</v>
          </cell>
          <cell r="C19" t="str">
            <v>Perbandingan Camp.</v>
          </cell>
        </row>
        <row r="20">
          <cell r="C20">
            <v>1</v>
          </cell>
          <cell r="D20" t="str">
            <v>:</v>
          </cell>
          <cell r="E20" t="str">
            <v>Semen</v>
          </cell>
          <cell r="H20" t="str">
            <v>Sm</v>
          </cell>
          <cell r="I20">
            <v>15.42</v>
          </cell>
          <cell r="J20" t="str">
            <v>%</v>
          </cell>
        </row>
        <row r="21">
          <cell r="C21">
            <v>3</v>
          </cell>
          <cell r="D21" t="str">
            <v>:</v>
          </cell>
          <cell r="E21" t="str">
            <v>Pasir</v>
          </cell>
          <cell r="H21" t="str">
            <v>Ps</v>
          </cell>
          <cell r="I21">
            <v>36.869999999999997</v>
          </cell>
          <cell r="J21" t="str">
            <v>%</v>
          </cell>
        </row>
        <row r="22">
          <cell r="C22">
            <v>5</v>
          </cell>
          <cell r="D22" t="str">
            <v>:</v>
          </cell>
          <cell r="E22" t="str">
            <v>Batu pecah 1 - 2 cm &amp; 2 - 3 cm</v>
          </cell>
          <cell r="H22" t="str">
            <v>Kr</v>
          </cell>
          <cell r="I22">
            <v>40.75</v>
          </cell>
          <cell r="J22" t="str">
            <v>%</v>
          </cell>
        </row>
        <row r="23">
          <cell r="A23">
            <v>9</v>
          </cell>
          <cell r="C23" t="str">
            <v>Berat Jenis Bahan  :</v>
          </cell>
        </row>
        <row r="24">
          <cell r="C24" t="str">
            <v>- Beton</v>
          </cell>
          <cell r="H24" t="str">
            <v>D1</v>
          </cell>
          <cell r="I24">
            <v>2.4</v>
          </cell>
          <cell r="J24" t="str">
            <v>ton/M3</v>
          </cell>
        </row>
        <row r="25">
          <cell r="C25" t="str">
            <v>- Semen Portland</v>
          </cell>
          <cell r="H25" t="str">
            <v>D2</v>
          </cell>
          <cell r="I25">
            <v>1.44</v>
          </cell>
          <cell r="J25" t="str">
            <v>ton/M3</v>
          </cell>
        </row>
        <row r="26">
          <cell r="C26" t="str">
            <v>- Pasir</v>
          </cell>
          <cell r="H26" t="str">
            <v>D3</v>
          </cell>
          <cell r="I26">
            <v>1.67</v>
          </cell>
          <cell r="J26" t="str">
            <v>ton/M3</v>
          </cell>
        </row>
        <row r="27">
          <cell r="C27" t="str">
            <v>- Kerikil Pecah ( Agregata Kasar )</v>
          </cell>
          <cell r="H27" t="str">
            <v>D4</v>
          </cell>
          <cell r="I27">
            <v>1.8</v>
          </cell>
          <cell r="J27" t="str">
            <v>ton/M3</v>
          </cell>
        </row>
        <row r="29">
          <cell r="A29" t="str">
            <v>II.</v>
          </cell>
          <cell r="C29" t="str">
            <v>URUTAN KERJA</v>
          </cell>
        </row>
        <row r="30">
          <cell r="A30">
            <v>1</v>
          </cell>
          <cell r="C30" t="str">
            <v>Semen, pasir, batu kerikil dan air dicampur dan diaduk</v>
          </cell>
        </row>
        <row r="31">
          <cell r="C31" t="str">
            <v>menjadi beton dengan menggunakan Concrete Mixer</v>
          </cell>
        </row>
        <row r="32">
          <cell r="A32">
            <v>2</v>
          </cell>
          <cell r="C32" t="str">
            <v>Beton dicor kedalam begesting yang telah disiapkan</v>
          </cell>
        </row>
        <row r="33">
          <cell r="A33">
            <v>3</v>
          </cell>
          <cell r="C33" t="str">
            <v>Penyelesaian dan perapihan setelah pemasangan</v>
          </cell>
        </row>
        <row r="35">
          <cell r="A35" t="str">
            <v>III.</v>
          </cell>
          <cell r="C35" t="str">
            <v>PEMAKAIAN BAHAN, ALAT DAN TENAGA</v>
          </cell>
        </row>
        <row r="36">
          <cell r="A36" t="str">
            <v xml:space="preserve">   1.</v>
          </cell>
          <cell r="C36" t="str">
            <v>BAHAN</v>
          </cell>
        </row>
        <row r="37">
          <cell r="A37" t="str">
            <v>1.a.</v>
          </cell>
          <cell r="C37" t="str">
            <v xml:space="preserve">Semen (PC) </v>
          </cell>
          <cell r="D37" t="str">
            <v>=</v>
          </cell>
          <cell r="E37" t="str">
            <v>{Sm x D1 x 1000} x 1.05</v>
          </cell>
          <cell r="I37">
            <v>370</v>
          </cell>
          <cell r="J37" t="str">
            <v>Kg</v>
          </cell>
        </row>
        <row r="38">
          <cell r="A38" t="str">
            <v>1.b.</v>
          </cell>
          <cell r="C38" t="str">
            <v>Pasir Beton</v>
          </cell>
          <cell r="D38" t="str">
            <v>=</v>
          </cell>
          <cell r="E38" t="str">
            <v>{(Ps x D1) : D3} x 1.05</v>
          </cell>
          <cell r="I38">
            <v>0.55640000000000001</v>
          </cell>
          <cell r="J38" t="str">
            <v>M3</v>
          </cell>
        </row>
        <row r="39">
          <cell r="A39" t="str">
            <v>1.c.</v>
          </cell>
          <cell r="C39" t="str">
            <v>Kerikil Pecah</v>
          </cell>
          <cell r="D39" t="str">
            <v>=</v>
          </cell>
          <cell r="E39" t="str">
            <v>{(Kr x D1) : D4} x 1.05</v>
          </cell>
          <cell r="I39">
            <v>0.59770000000000001</v>
          </cell>
          <cell r="J39" t="str">
            <v>M3</v>
          </cell>
          <cell r="K39" t="str">
            <v>Agregat Kasar</v>
          </cell>
        </row>
        <row r="40">
          <cell r="A40" t="str">
            <v>1.d.</v>
          </cell>
          <cell r="C40" t="str">
            <v>Kayu Perancah</v>
          </cell>
          <cell r="I40">
            <v>0.1</v>
          </cell>
          <cell r="J40" t="str">
            <v>M3</v>
          </cell>
        </row>
        <row r="41">
          <cell r="A41" t="str">
            <v>1.e.</v>
          </cell>
          <cell r="C41" t="str">
            <v>Paku</v>
          </cell>
          <cell r="I41">
            <v>0.8</v>
          </cell>
          <cell r="J41" t="str">
            <v>Kg</v>
          </cell>
        </row>
        <row r="43">
          <cell r="A43" t="str">
            <v>2.</v>
          </cell>
          <cell r="C43" t="str">
            <v>ALAT</v>
          </cell>
        </row>
        <row r="44">
          <cell r="A44" t="str">
            <v>2.a.</v>
          </cell>
          <cell r="C44" t="str">
            <v>CONCRETE MIXER</v>
          </cell>
        </row>
        <row r="45">
          <cell r="C45" t="str">
            <v>Kapasitas Alat</v>
          </cell>
          <cell r="H45" t="str">
            <v>V</v>
          </cell>
          <cell r="I45">
            <v>500</v>
          </cell>
          <cell r="J45" t="str">
            <v>Liter</v>
          </cell>
        </row>
        <row r="46">
          <cell r="C46" t="str">
            <v>Faktor Efisiensi Alat</v>
          </cell>
          <cell r="H46" t="str">
            <v>Fa</v>
          </cell>
          <cell r="I46">
            <v>0.8</v>
          </cell>
          <cell r="J46" t="str">
            <v>-</v>
          </cell>
        </row>
        <row r="48">
          <cell r="K48" t="str">
            <v>Berlanjut ke hal. berikut.</v>
          </cell>
        </row>
        <row r="49">
          <cell r="A49" t="str">
            <v>Item Pembayaran</v>
          </cell>
          <cell r="D49" t="str">
            <v>:</v>
          </cell>
          <cell r="E49" t="str">
            <v>7.1 (8)</v>
          </cell>
          <cell r="K49" t="str">
            <v>Analisa EI-7.1 (8)</v>
          </cell>
        </row>
        <row r="50">
          <cell r="A50" t="str">
            <v>Jenis Pekerjaan</v>
          </cell>
          <cell r="D50" t="str">
            <v>:</v>
          </cell>
          <cell r="E50" t="str">
            <v>Beton K125</v>
          </cell>
        </row>
        <row r="51">
          <cell r="A51" t="str">
            <v>Satuan Pembayaran</v>
          </cell>
          <cell r="D51" t="str">
            <v>:</v>
          </cell>
          <cell r="E51" t="str">
            <v>M3</v>
          </cell>
          <cell r="I51" t="str">
            <v xml:space="preserve">        URAIAN ANALISA HARGA SATUAN</v>
          </cell>
        </row>
        <row r="52">
          <cell r="K52" t="str">
            <v>Lanjutan</v>
          </cell>
        </row>
        <row r="54">
          <cell r="A54" t="str">
            <v>No.</v>
          </cell>
          <cell r="B54" t="str">
            <v>U  r  a  i  a  n</v>
          </cell>
          <cell r="H54" t="str">
            <v>Kode</v>
          </cell>
          <cell r="I54" t="str">
            <v>Koef</v>
          </cell>
          <cell r="J54" t="str">
            <v>Satuan</v>
          </cell>
          <cell r="K54" t="str">
            <v>Keterangan</v>
          </cell>
        </row>
        <row r="57">
          <cell r="C57" t="str">
            <v>Waktu Siklus</v>
          </cell>
          <cell r="D57" t="str">
            <v>:</v>
          </cell>
          <cell r="E57" t="str">
            <v>( T1 + T2 + T3 + T4 )</v>
          </cell>
          <cell r="H57" t="str">
            <v>Ts</v>
          </cell>
        </row>
        <row r="58">
          <cell r="C58" t="str">
            <v>- Memuat</v>
          </cell>
          <cell r="H58" t="str">
            <v>T1</v>
          </cell>
          <cell r="I58">
            <v>6</v>
          </cell>
          <cell r="J58" t="str">
            <v>Menit</v>
          </cell>
        </row>
        <row r="59">
          <cell r="C59" t="str">
            <v>- Mengaduk</v>
          </cell>
          <cell r="H59" t="str">
            <v>T2</v>
          </cell>
          <cell r="I59">
            <v>2</v>
          </cell>
          <cell r="J59" t="str">
            <v>Menit</v>
          </cell>
        </row>
        <row r="60">
          <cell r="C60" t="str">
            <v>- Menuang</v>
          </cell>
          <cell r="H60" t="str">
            <v>T3</v>
          </cell>
          <cell r="I60">
            <v>2</v>
          </cell>
          <cell r="J60" t="str">
            <v>Menit</v>
          </cell>
        </row>
        <row r="61">
          <cell r="C61" t="str">
            <v>- Tunggu, dll.</v>
          </cell>
          <cell r="H61" t="str">
            <v>T4</v>
          </cell>
          <cell r="I61">
            <v>1</v>
          </cell>
          <cell r="J61" t="str">
            <v>Menit</v>
          </cell>
        </row>
        <row r="62">
          <cell r="H62" t="str">
            <v>Ts</v>
          </cell>
          <cell r="I62">
            <v>11</v>
          </cell>
          <cell r="J62" t="str">
            <v>Menit</v>
          </cell>
        </row>
        <row r="64">
          <cell r="C64" t="str">
            <v>Kap. Prod. / jam</v>
          </cell>
          <cell r="D64" t="str">
            <v>=</v>
          </cell>
          <cell r="E64" t="str">
            <v>V x Fa x 60</v>
          </cell>
          <cell r="H64" t="str">
            <v>Q1</v>
          </cell>
          <cell r="I64">
            <v>2.1818181818181817</v>
          </cell>
          <cell r="J64" t="str">
            <v>M3</v>
          </cell>
        </row>
        <row r="65">
          <cell r="E65" t="str">
            <v>1000 x Ts</v>
          </cell>
        </row>
        <row r="67">
          <cell r="C67" t="str">
            <v xml:space="preserve">Koefisien Alat / M3   =  1 : Q1 </v>
          </cell>
          <cell r="I67">
            <v>0.45833333333333337</v>
          </cell>
          <cell r="J67" t="str">
            <v>Jam</v>
          </cell>
        </row>
        <row r="69">
          <cell r="A69" t="str">
            <v>2.b.</v>
          </cell>
          <cell r="C69" t="str">
            <v>WATER TANK TRUCK</v>
          </cell>
        </row>
        <row r="70">
          <cell r="C70" t="str">
            <v>Volume Tanki Air</v>
          </cell>
          <cell r="H70" t="str">
            <v>V</v>
          </cell>
          <cell r="I70">
            <v>4</v>
          </cell>
          <cell r="J70" t="str">
            <v>M3</v>
          </cell>
        </row>
        <row r="71">
          <cell r="C71" t="str">
            <v>Kebutuhan Air / M3 Beton</v>
          </cell>
          <cell r="H71" t="str">
            <v>Wc</v>
          </cell>
          <cell r="I71">
            <v>0.18</v>
          </cell>
          <cell r="J71" t="str">
            <v>M3</v>
          </cell>
        </row>
        <row r="72">
          <cell r="C72" t="str">
            <v>Faktor Efisiensi Alat</v>
          </cell>
          <cell r="H72" t="str">
            <v>Fa</v>
          </cell>
          <cell r="I72">
            <v>0.8</v>
          </cell>
          <cell r="J72" t="str">
            <v>-</v>
          </cell>
        </row>
        <row r="73">
          <cell r="C73" t="str">
            <v>Pengisian Tanki / jam</v>
          </cell>
          <cell r="H73" t="str">
            <v>n</v>
          </cell>
          <cell r="I73">
            <v>1</v>
          </cell>
          <cell r="J73" t="str">
            <v>kali</v>
          </cell>
        </row>
        <row r="75">
          <cell r="C75" t="str">
            <v>Kap. Prod. / jam</v>
          </cell>
          <cell r="D75" t="str">
            <v>=</v>
          </cell>
          <cell r="E75" t="str">
            <v>V x Fa x n</v>
          </cell>
          <cell r="H75" t="str">
            <v>Q2</v>
          </cell>
          <cell r="I75">
            <v>17.78</v>
          </cell>
          <cell r="J75" t="str">
            <v>M3</v>
          </cell>
        </row>
        <row r="76">
          <cell r="E76" t="str">
            <v>Wc</v>
          </cell>
        </row>
        <row r="78">
          <cell r="C78" t="str">
            <v>Koefisien Alat / M3   =  1 : Q2</v>
          </cell>
          <cell r="I78">
            <v>5.6242969628796394E-2</v>
          </cell>
          <cell r="J78" t="str">
            <v>Jam</v>
          </cell>
        </row>
        <row r="80">
          <cell r="A80" t="str">
            <v>2.c.</v>
          </cell>
          <cell r="C80" t="str">
            <v>CONCRETE VIBRATOR</v>
          </cell>
        </row>
        <row r="81">
          <cell r="C81" t="str">
            <v>Kebutuhan Alat Penggetar Beton ini disesuaikan dengan</v>
          </cell>
        </row>
        <row r="82">
          <cell r="C82" t="str">
            <v>kapasitas produksi Alat Pencampur (Concrete Mixer)</v>
          </cell>
        </row>
        <row r="84">
          <cell r="C84" t="str">
            <v>Kap. Prod. / jam</v>
          </cell>
          <cell r="D84" t="str">
            <v>=</v>
          </cell>
          <cell r="E84" t="str">
            <v>Kap. Prod./jam Alat Concrete Mixer</v>
          </cell>
          <cell r="H84" t="str">
            <v>Q3</v>
          </cell>
          <cell r="I84">
            <v>2.1818181818181817</v>
          </cell>
          <cell r="J84" t="str">
            <v>M3</v>
          </cell>
        </row>
        <row r="86">
          <cell r="C86" t="str">
            <v>Koefisien Alat / M3   =  1 : Q3</v>
          </cell>
          <cell r="I86">
            <v>0.45833333333333337</v>
          </cell>
          <cell r="J86" t="str">
            <v>Jam</v>
          </cell>
        </row>
        <row r="88">
          <cell r="A88" t="str">
            <v>2.c.</v>
          </cell>
          <cell r="C88" t="str">
            <v>ALAT BANTU</v>
          </cell>
        </row>
        <row r="89">
          <cell r="C89" t="str">
            <v>Diperlukan  :</v>
          </cell>
          <cell r="I89">
            <v>1</v>
          </cell>
          <cell r="K89" t="str">
            <v>Lump Sum</v>
          </cell>
        </row>
        <row r="90">
          <cell r="C90" t="str">
            <v>- Sekop</v>
          </cell>
          <cell r="E90" t="str">
            <v>=  2  buah</v>
          </cell>
        </row>
        <row r="91">
          <cell r="C91" t="str">
            <v>- Pacul</v>
          </cell>
          <cell r="E91" t="str">
            <v>=  2  buah</v>
          </cell>
        </row>
        <row r="92">
          <cell r="C92" t="str">
            <v>- Sendok Semen</v>
          </cell>
          <cell r="E92" t="str">
            <v>=  2  buah</v>
          </cell>
        </row>
        <row r="93">
          <cell r="C93" t="str">
            <v>- Ember Cor</v>
          </cell>
          <cell r="E93" t="str">
            <v>=  4  buah</v>
          </cell>
        </row>
        <row r="94">
          <cell r="C94" t="str">
            <v>- Gerobak Dorong</v>
          </cell>
          <cell r="E94" t="str">
            <v>=  1  buah</v>
          </cell>
        </row>
        <row r="96">
          <cell r="K96" t="str">
            <v>Berlanjut ke hal. berikut.</v>
          </cell>
        </row>
        <row r="97">
          <cell r="A97" t="str">
            <v>Item Pembayaran</v>
          </cell>
          <cell r="D97" t="str">
            <v>:</v>
          </cell>
          <cell r="E97" t="str">
            <v>7.1 (8)</v>
          </cell>
          <cell r="K97" t="str">
            <v>Analisa EI-7.1 (8)</v>
          </cell>
        </row>
        <row r="98">
          <cell r="A98" t="str">
            <v>Jenis Pekerjaan</v>
          </cell>
          <cell r="D98" t="str">
            <v>:</v>
          </cell>
          <cell r="E98" t="str">
            <v>Beton K125</v>
          </cell>
        </row>
        <row r="99">
          <cell r="A99" t="str">
            <v>Satuan Pembayaran</v>
          </cell>
          <cell r="D99" t="str">
            <v>:</v>
          </cell>
          <cell r="E99" t="str">
            <v>M3</v>
          </cell>
          <cell r="I99" t="str">
            <v xml:space="preserve">        URAIAN ANALISA HARGA SATUAN</v>
          </cell>
        </row>
        <row r="100">
          <cell r="K100" t="str">
            <v>Lanjutan</v>
          </cell>
        </row>
        <row r="102">
          <cell r="A102" t="str">
            <v>No.</v>
          </cell>
          <cell r="B102" t="str">
            <v>U  r  a  i  a  n</v>
          </cell>
          <cell r="H102" t="str">
            <v>Kode</v>
          </cell>
          <cell r="I102" t="str">
            <v>Koef</v>
          </cell>
          <cell r="J102" t="str">
            <v>Satuan</v>
          </cell>
          <cell r="K102" t="str">
            <v>Keterangan</v>
          </cell>
        </row>
        <row r="105">
          <cell r="A105" t="str">
            <v>3.</v>
          </cell>
          <cell r="C105" t="str">
            <v>TENAGA</v>
          </cell>
        </row>
        <row r="106">
          <cell r="C106" t="str">
            <v>Produksi Beton dalam 1 hari</v>
          </cell>
          <cell r="F106" t="str">
            <v>= Tk x Q1</v>
          </cell>
          <cell r="H106" t="str">
            <v>Qt</v>
          </cell>
          <cell r="I106">
            <v>15.272727272727272</v>
          </cell>
          <cell r="J106" t="str">
            <v>M3</v>
          </cell>
        </row>
        <row r="107">
          <cell r="C107" t="str">
            <v>Kebutuhan tenaga :</v>
          </cell>
          <cell r="E107" t="str">
            <v>- Mandor</v>
          </cell>
          <cell r="H107" t="str">
            <v>M</v>
          </cell>
          <cell r="I107">
            <v>3</v>
          </cell>
          <cell r="J107" t="str">
            <v>orang</v>
          </cell>
        </row>
        <row r="108">
          <cell r="E108" t="str">
            <v>- Tukang Batu</v>
          </cell>
          <cell r="H108" t="str">
            <v>Tb</v>
          </cell>
          <cell r="I108">
            <v>10</v>
          </cell>
          <cell r="J108" t="str">
            <v>orang</v>
          </cell>
        </row>
        <row r="109">
          <cell r="E109" t="str">
            <v>- Pekerja</v>
          </cell>
          <cell r="H109" t="str">
            <v>P</v>
          </cell>
          <cell r="I109">
            <v>20</v>
          </cell>
          <cell r="J109" t="str">
            <v>orang</v>
          </cell>
        </row>
        <row r="111">
          <cell r="C111" t="str">
            <v>Koefisien Tenaga / M3  :</v>
          </cell>
        </row>
        <row r="112">
          <cell r="E112" t="str">
            <v>-  Mandor</v>
          </cell>
          <cell r="F112" t="str">
            <v>= (Tk x M) : Qt</v>
          </cell>
          <cell r="H112" t="str">
            <v>(L03)</v>
          </cell>
          <cell r="I112">
            <v>1.375</v>
          </cell>
          <cell r="J112" t="str">
            <v>jam</v>
          </cell>
        </row>
        <row r="113">
          <cell r="E113" t="str">
            <v>-  Tukang</v>
          </cell>
          <cell r="F113" t="str">
            <v>= (Tk x Tb) : Qt</v>
          </cell>
          <cell r="H113" t="str">
            <v>(L02)</v>
          </cell>
          <cell r="I113">
            <v>4.5833333333333339</v>
          </cell>
          <cell r="J113" t="str">
            <v>jam</v>
          </cell>
        </row>
        <row r="114">
          <cell r="E114" t="str">
            <v>-  Pekerja</v>
          </cell>
          <cell r="F114" t="str">
            <v>= (Tk x P) : Qt</v>
          </cell>
          <cell r="H114" t="str">
            <v>(L01)</v>
          </cell>
          <cell r="I114">
            <v>9.1666666666666679</v>
          </cell>
          <cell r="J114" t="str">
            <v>jam</v>
          </cell>
        </row>
        <row r="116">
          <cell r="A116" t="str">
            <v>4.</v>
          </cell>
          <cell r="C116" t="str">
            <v>HARGA DASAR SATUAN UPAH, BAHAN DAN ALAT</v>
          </cell>
        </row>
        <row r="117">
          <cell r="C117" t="str">
            <v>Lihat lampiran.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DEKANAT"/>
      <sheetName val="RAB  M-E LAB"/>
    </sheetNames>
    <sheetDataSet>
      <sheetData sheetId="0"/>
      <sheetData sheetId="1"/>
      <sheetData sheetId="2">
        <row r="4">
          <cell r="E4">
            <v>34500</v>
          </cell>
        </row>
        <row r="8">
          <cell r="E8">
            <v>34500</v>
          </cell>
        </row>
        <row r="26">
          <cell r="E26">
            <v>65500</v>
          </cell>
        </row>
        <row r="28">
          <cell r="M28">
            <v>263000</v>
          </cell>
        </row>
        <row r="36">
          <cell r="M36">
            <v>252500</v>
          </cell>
        </row>
        <row r="37">
          <cell r="M37">
            <v>252500</v>
          </cell>
        </row>
        <row r="39">
          <cell r="M39">
            <v>260000</v>
          </cell>
        </row>
        <row r="49">
          <cell r="M49">
            <v>461000</v>
          </cell>
        </row>
        <row r="55">
          <cell r="M55">
            <v>286000</v>
          </cell>
        </row>
        <row r="57">
          <cell r="M57">
            <v>286000</v>
          </cell>
        </row>
        <row r="60">
          <cell r="M60">
            <v>286000</v>
          </cell>
        </row>
        <row r="69">
          <cell r="M69">
            <v>374500</v>
          </cell>
        </row>
        <row r="70">
          <cell r="M70">
            <v>374500</v>
          </cell>
        </row>
        <row r="72">
          <cell r="M72">
            <v>374500</v>
          </cell>
        </row>
        <row r="78">
          <cell r="M78">
            <v>434000</v>
          </cell>
        </row>
      </sheetData>
      <sheetData sheetId="3">
        <row r="6">
          <cell r="K6">
            <v>4375</v>
          </cell>
        </row>
        <row r="7">
          <cell r="K7">
            <v>6475</v>
          </cell>
        </row>
        <row r="9">
          <cell r="K9">
            <v>22750</v>
          </cell>
        </row>
        <row r="13">
          <cell r="K13">
            <v>94500</v>
          </cell>
          <cell r="N13">
            <v>99750</v>
          </cell>
        </row>
        <row r="65">
          <cell r="N65">
            <v>105000</v>
          </cell>
        </row>
        <row r="66">
          <cell r="O66">
            <v>166250</v>
          </cell>
        </row>
        <row r="67">
          <cell r="O67">
            <v>218750</v>
          </cell>
        </row>
        <row r="68">
          <cell r="O68">
            <v>288750</v>
          </cell>
        </row>
      </sheetData>
      <sheetData sheetId="4">
        <row r="22">
          <cell r="K22">
            <v>80880</v>
          </cell>
        </row>
        <row r="40">
          <cell r="K40">
            <v>119150</v>
          </cell>
        </row>
      </sheetData>
      <sheetData sheetId="5"/>
      <sheetData sheetId="6"/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>
        <row r="6">
          <cell r="E6" t="str">
            <v>: Pembangunan Jembatan S. Pangkajene. K</v>
          </cell>
          <cell r="L6" t="str">
            <v>: Rp. 3.936.036.669,36</v>
          </cell>
        </row>
        <row r="7">
          <cell r="E7" t="str">
            <v>: APBN</v>
          </cell>
          <cell r="L7" t="str">
            <v>: 09-SL/KTR/PMB/APBN/2005</v>
          </cell>
        </row>
        <row r="8">
          <cell r="E8" t="str">
            <v>: 2005</v>
          </cell>
          <cell r="L8" t="str">
            <v>: 20 Juli 2005</v>
          </cell>
        </row>
        <row r="9">
          <cell r="E9" t="str">
            <v>: SULAWESI SELATAN</v>
          </cell>
          <cell r="L9" t="str">
            <v>:  -</v>
          </cell>
        </row>
        <row r="10">
          <cell r="E10" t="str">
            <v>: PT. SEECONS</v>
          </cell>
          <cell r="L10" t="str">
            <v>: 03</v>
          </cell>
        </row>
        <row r="11">
          <cell r="E11" t="str">
            <v>: PT. SAPTA SURYA TOSANTALINA</v>
          </cell>
          <cell r="L11" t="str">
            <v>: 25 September 2005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Harga "/>
    </sheetNames>
    <sheetDataSet>
      <sheetData sheetId="0"/>
      <sheetData sheetId="1"/>
      <sheetData sheetId="2"/>
      <sheetData sheetId="3" refreshError="1">
        <row r="1006">
          <cell r="K1006">
            <v>119235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1203">
          <cell r="M1203">
            <v>10203.35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873">
          <cell r="M873">
            <v>53907.47</v>
          </cell>
        </row>
        <row r="1203">
          <cell r="M1203">
            <v>10203.35</v>
          </cell>
        </row>
        <row r="1869">
          <cell r="M1869">
            <v>304801.17000000004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>
        <row r="23">
          <cell r="B23">
            <v>1</v>
          </cell>
        </row>
      </sheetData>
      <sheetData sheetId="2">
        <row r="6">
          <cell r="B6" t="str">
            <v>M1</v>
          </cell>
        </row>
      </sheetData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analis"/>
      <sheetName val="Harga Alat"/>
      <sheetName val="Harga Upah"/>
      <sheetName val="Harga Bahan"/>
      <sheetName val="BOW"/>
      <sheetName val="Analisa Alat"/>
      <sheetName val="Analis K 2009"/>
      <sheetName val="Daftar Kegiatan"/>
      <sheetName val="001"/>
      <sheetName val="000"/>
      <sheetName val="SNI"/>
      <sheetName val="D7(1)"/>
      <sheetName val="Analis Box Culv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schedule kurva s"/>
      <sheetName val="ESCON"/>
      <sheetName val="HSD"/>
    </sheetNames>
    <sheetDataSet>
      <sheetData sheetId="0"/>
      <sheetData sheetId="1"/>
      <sheetData sheetId="2"/>
      <sheetData sheetId="3"/>
      <sheetData sheetId="4">
        <row r="10">
          <cell r="E10">
            <v>2750</v>
          </cell>
        </row>
        <row r="25">
          <cell r="E25">
            <v>36000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ANLS PL"/>
      <sheetName val="ANLS EL"/>
      <sheetName val="BREAKER"/>
      <sheetName val="TOEVOER"/>
      <sheetName val="SAT PL"/>
      <sheetName val="SAT EL"/>
      <sheetName val="RAB TOTAL FK"/>
    </sheetNames>
    <sheetDataSet>
      <sheetData sheetId="0"/>
      <sheetData sheetId="1"/>
      <sheetData sheetId="2"/>
      <sheetData sheetId="3">
        <row r="25">
          <cell r="E25">
            <v>65500</v>
          </cell>
        </row>
        <row r="26">
          <cell r="M26">
            <v>263000</v>
          </cell>
        </row>
        <row r="38">
          <cell r="M38">
            <v>252500</v>
          </cell>
        </row>
        <row r="67">
          <cell r="M67">
            <v>358000</v>
          </cell>
        </row>
        <row r="84">
          <cell r="M84">
            <v>795000</v>
          </cell>
        </row>
        <row r="85">
          <cell r="M85">
            <v>795000</v>
          </cell>
        </row>
        <row r="87">
          <cell r="M87">
            <v>864500</v>
          </cell>
        </row>
        <row r="118">
          <cell r="M118">
            <v>2185000</v>
          </cell>
        </row>
      </sheetData>
      <sheetData sheetId="4">
        <row r="5">
          <cell r="K5">
            <v>2800</v>
          </cell>
        </row>
        <row r="11">
          <cell r="K11">
            <v>49000</v>
          </cell>
        </row>
        <row r="61">
          <cell r="N61">
            <v>17500</v>
          </cell>
        </row>
        <row r="62">
          <cell r="N62">
            <v>25900</v>
          </cell>
          <cell r="O62">
            <v>50750</v>
          </cell>
        </row>
        <row r="63">
          <cell r="N63">
            <v>34825</v>
          </cell>
        </row>
        <row r="70">
          <cell r="N70">
            <v>525000</v>
          </cell>
        </row>
        <row r="71">
          <cell r="O71">
            <v>665000</v>
          </cell>
        </row>
      </sheetData>
      <sheetData sheetId="5">
        <row r="2">
          <cell r="P2">
            <v>1.1000000000000001</v>
          </cell>
        </row>
        <row r="8">
          <cell r="O8">
            <v>101200</v>
          </cell>
        </row>
        <row r="9">
          <cell r="O9">
            <v>101200</v>
          </cell>
        </row>
        <row r="10">
          <cell r="O10">
            <v>101200</v>
          </cell>
        </row>
        <row r="11">
          <cell r="O11">
            <v>101200</v>
          </cell>
        </row>
        <row r="12">
          <cell r="O12">
            <v>101200</v>
          </cell>
        </row>
        <row r="204">
          <cell r="K204">
            <v>181200</v>
          </cell>
        </row>
      </sheetData>
      <sheetData sheetId="6"/>
      <sheetData sheetId="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"/>
      <sheetName val="Metode"/>
      <sheetName val="Scd_"/>
      <sheetName val="rkp"/>
      <sheetName val="RB"/>
      <sheetName val="Rekap_Lab"/>
      <sheetName val="Scd_Lab"/>
      <sheetName val="RAB_Lab"/>
      <sheetName val="Rekap"/>
      <sheetName val="RAB"/>
      <sheetName val="Scd"/>
      <sheetName val="Analisa"/>
      <sheetName val="Dafta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9">
          <cell r="I89">
            <v>508500</v>
          </cell>
        </row>
        <row r="116">
          <cell r="I116">
            <v>532960</v>
          </cell>
        </row>
        <row r="135">
          <cell r="I135">
            <v>88080</v>
          </cell>
        </row>
      </sheetData>
      <sheetData sheetId="12"/>
      <sheetData sheetId="13">
        <row r="3">
          <cell r="B3" t="str">
            <v>Amplas</v>
          </cell>
          <cell r="C3" t="str">
            <v xml:space="preserve">Ibr </v>
          </cell>
          <cell r="D3">
            <v>3800</v>
          </cell>
        </row>
        <row r="4">
          <cell r="B4" t="str">
            <v>Asbes Gelombang Besar</v>
          </cell>
          <cell r="C4" t="str">
            <v>lbr</v>
          </cell>
          <cell r="D4">
            <v>44000</v>
          </cell>
        </row>
        <row r="5">
          <cell r="B5" t="str">
            <v>Atap Polycarbonat</v>
          </cell>
          <cell r="C5" t="str">
            <v xml:space="preserve">m2 </v>
          </cell>
          <cell r="D5">
            <v>56000</v>
          </cell>
        </row>
        <row r="6">
          <cell r="B6" t="str">
            <v>Bak Air Fiberglass Volume 0.30 M3</v>
          </cell>
          <cell r="C6" t="str">
            <v>bh</v>
          </cell>
          <cell r="D6">
            <v>240000</v>
          </cell>
        </row>
        <row r="7">
          <cell r="B7" t="str">
            <v>Batu bata</v>
          </cell>
          <cell r="C7" t="str">
            <v xml:space="preserve">bh </v>
          </cell>
          <cell r="D7">
            <v>325</v>
          </cell>
        </row>
        <row r="8">
          <cell r="B8" t="str">
            <v>Batu kali</v>
          </cell>
          <cell r="C8" t="str">
            <v xml:space="preserve">m3 </v>
          </cell>
          <cell r="D8">
            <v>114100</v>
          </cell>
        </row>
        <row r="9">
          <cell r="B9" t="str">
            <v>Batu palimanan 10/20 cm</v>
          </cell>
          <cell r="C9" t="str">
            <v xml:space="preserve">bh </v>
          </cell>
          <cell r="D9">
            <v>2650</v>
          </cell>
        </row>
        <row r="10">
          <cell r="B10" t="str">
            <v>Besi Beton</v>
          </cell>
          <cell r="C10" t="str">
            <v xml:space="preserve">kg </v>
          </cell>
          <cell r="D10">
            <v>8400</v>
          </cell>
        </row>
        <row r="11">
          <cell r="B11" t="str">
            <v>Bubungan Genteng Metal Roof</v>
          </cell>
          <cell r="C11" t="str">
            <v>Lbr</v>
          </cell>
          <cell r="D11">
            <v>41200</v>
          </cell>
        </row>
        <row r="12">
          <cell r="B12" t="str">
            <v>Cat Kayu Warna</v>
          </cell>
          <cell r="C12" t="str">
            <v xml:space="preserve">kg </v>
          </cell>
          <cell r="D12">
            <v>27000</v>
          </cell>
        </row>
        <row r="13">
          <cell r="B13" t="str">
            <v>Cat meny kayu</v>
          </cell>
          <cell r="C13" t="str">
            <v xml:space="preserve">kg </v>
          </cell>
          <cell r="D13">
            <v>10500</v>
          </cell>
        </row>
        <row r="14">
          <cell r="B14" t="str">
            <v>Cat tembok</v>
          </cell>
          <cell r="C14" t="str">
            <v xml:space="preserve">Kg </v>
          </cell>
          <cell r="D14">
            <v>15500</v>
          </cell>
        </row>
        <row r="15">
          <cell r="B15" t="str">
            <v>Dempul</v>
          </cell>
          <cell r="C15" t="str">
            <v xml:space="preserve">kg </v>
          </cell>
          <cell r="D15">
            <v>7500</v>
          </cell>
        </row>
        <row r="16">
          <cell r="B16" t="str">
            <v>Genteng Metal Roof</v>
          </cell>
          <cell r="C16" t="str">
            <v xml:space="preserve">m2 </v>
          </cell>
          <cell r="D16">
            <v>64300</v>
          </cell>
        </row>
        <row r="17">
          <cell r="B17" t="str">
            <v>Kaca 3 mm</v>
          </cell>
          <cell r="C17" t="str">
            <v xml:space="preserve">m2 </v>
          </cell>
          <cell r="D17">
            <v>68900</v>
          </cell>
        </row>
        <row r="18">
          <cell r="B18" t="str">
            <v>Kaca 5 mm</v>
          </cell>
          <cell r="C18" t="str">
            <v xml:space="preserve">m2 </v>
          </cell>
          <cell r="D18">
            <v>81200</v>
          </cell>
        </row>
        <row r="19">
          <cell r="B19" t="str">
            <v>Kaca Es</v>
          </cell>
          <cell r="C19" t="str">
            <v xml:space="preserve">m2 </v>
          </cell>
          <cell r="D19">
            <v>117500</v>
          </cell>
        </row>
        <row r="20">
          <cell r="B20" t="str">
            <v>kawat beton</v>
          </cell>
          <cell r="C20" t="str">
            <v xml:space="preserve">Kg </v>
          </cell>
          <cell r="D20">
            <v>9000</v>
          </cell>
        </row>
        <row r="21">
          <cell r="B21" t="str">
            <v>Kayu</v>
          </cell>
          <cell r="C21" t="str">
            <v xml:space="preserve">Btg </v>
          </cell>
          <cell r="D21">
            <v>42000</v>
          </cell>
        </row>
        <row r="22">
          <cell r="B22" t="str">
            <v>Kayu kelas II</v>
          </cell>
          <cell r="C22" t="str">
            <v xml:space="preserve">m3 </v>
          </cell>
          <cell r="D22">
            <v>1890000</v>
          </cell>
        </row>
        <row r="23">
          <cell r="B23" t="str">
            <v>Kayu Kelas IV</v>
          </cell>
          <cell r="C23" t="str">
            <v xml:space="preserve">m3 </v>
          </cell>
          <cell r="D23">
            <v>995000</v>
          </cell>
        </row>
        <row r="24">
          <cell r="B24" t="str">
            <v>Kepala Tukang</v>
          </cell>
          <cell r="C24" t="str">
            <v xml:space="preserve">hr </v>
          </cell>
          <cell r="D24">
            <v>48000</v>
          </cell>
        </row>
        <row r="25">
          <cell r="B25" t="str">
            <v>Keramik 10 x 20 cm</v>
          </cell>
          <cell r="C25" t="str">
            <v xml:space="preserve">bh </v>
          </cell>
          <cell r="D25">
            <v>3900</v>
          </cell>
        </row>
        <row r="26">
          <cell r="B26" t="str">
            <v>Keramik 20 x 20 cm</v>
          </cell>
          <cell r="C26" t="str">
            <v xml:space="preserve">bh </v>
          </cell>
          <cell r="D26">
            <v>4100</v>
          </cell>
        </row>
        <row r="27">
          <cell r="B27" t="str">
            <v>Keramik 30 x 30 cm</v>
          </cell>
          <cell r="C27" t="str">
            <v xml:space="preserve">bh </v>
          </cell>
          <cell r="D27">
            <v>3800</v>
          </cell>
        </row>
        <row r="28">
          <cell r="B28" t="str">
            <v>Koral</v>
          </cell>
          <cell r="C28" t="str">
            <v xml:space="preserve">m3 </v>
          </cell>
          <cell r="D28">
            <v>125500</v>
          </cell>
        </row>
        <row r="29">
          <cell r="B29" t="str">
            <v>Koset Jongkok</v>
          </cell>
          <cell r="C29" t="str">
            <v xml:space="preserve">bh </v>
          </cell>
          <cell r="D29">
            <v>200000</v>
          </cell>
        </row>
        <row r="30">
          <cell r="B30" t="str">
            <v>Lem kayu</v>
          </cell>
          <cell r="C30" t="str">
            <v xml:space="preserve">kg </v>
          </cell>
          <cell r="D30">
            <v>15000</v>
          </cell>
        </row>
        <row r="31">
          <cell r="B31" t="str">
            <v>Mandor</v>
          </cell>
          <cell r="C31" t="str">
            <v xml:space="preserve">hr </v>
          </cell>
          <cell r="D31">
            <v>43000</v>
          </cell>
        </row>
        <row r="32">
          <cell r="B32" t="str">
            <v>Minyak cat</v>
          </cell>
          <cell r="C32" t="str">
            <v xml:space="preserve">Itr </v>
          </cell>
          <cell r="D32">
            <v>9500</v>
          </cell>
        </row>
        <row r="33">
          <cell r="B33" t="str">
            <v>Multiplek 9 mm</v>
          </cell>
          <cell r="C33" t="str">
            <v>lbr</v>
          </cell>
          <cell r="D33">
            <v>75000</v>
          </cell>
        </row>
        <row r="34">
          <cell r="B34" t="str">
            <v>Paku</v>
          </cell>
          <cell r="C34" t="str">
            <v xml:space="preserve">kg </v>
          </cell>
          <cell r="D34">
            <v>12000</v>
          </cell>
        </row>
        <row r="35">
          <cell r="B35" t="str">
            <v>Paku biasa</v>
          </cell>
          <cell r="C35" t="str">
            <v xml:space="preserve">Kg </v>
          </cell>
          <cell r="D35">
            <v>12500</v>
          </cell>
        </row>
        <row r="36">
          <cell r="B36" t="str">
            <v>Paku halus</v>
          </cell>
          <cell r="C36" t="str">
            <v xml:space="preserve">kg </v>
          </cell>
          <cell r="D36">
            <v>13500</v>
          </cell>
        </row>
        <row r="37">
          <cell r="B37" t="str">
            <v>Paku kasar</v>
          </cell>
          <cell r="C37" t="str">
            <v xml:space="preserve">kg </v>
          </cell>
          <cell r="D37">
            <v>10500</v>
          </cell>
        </row>
        <row r="38">
          <cell r="B38" t="str">
            <v>Paku seng</v>
          </cell>
          <cell r="C38" t="str">
            <v xml:space="preserve">bh </v>
          </cell>
          <cell r="D38">
            <v>180</v>
          </cell>
        </row>
        <row r="39">
          <cell r="B39" t="str">
            <v>Paku Skrup</v>
          </cell>
          <cell r="C39" t="str">
            <v xml:space="preserve">bh </v>
          </cell>
          <cell r="D39">
            <v>500</v>
          </cell>
        </row>
        <row r="40">
          <cell r="B40" t="str">
            <v>Paku Zeng</v>
          </cell>
          <cell r="C40" t="str">
            <v xml:space="preserve">kg </v>
          </cell>
          <cell r="D40">
            <v>17500</v>
          </cell>
        </row>
        <row r="41">
          <cell r="B41" t="str">
            <v>Papan bouwplank</v>
          </cell>
          <cell r="C41" t="str">
            <v xml:space="preserve">M3 </v>
          </cell>
          <cell r="D41">
            <v>985000</v>
          </cell>
        </row>
        <row r="42">
          <cell r="B42" t="str">
            <v>Papan Kelas II</v>
          </cell>
          <cell r="C42" t="str">
            <v xml:space="preserve">m3 </v>
          </cell>
          <cell r="D42">
            <v>1890000</v>
          </cell>
        </row>
        <row r="43">
          <cell r="B43" t="str">
            <v>Pasir pasang</v>
          </cell>
          <cell r="C43" t="str">
            <v xml:space="preserve">m3 </v>
          </cell>
          <cell r="D43">
            <v>100000</v>
          </cell>
        </row>
        <row r="44">
          <cell r="B44" t="str">
            <v>Pasir urug</v>
          </cell>
          <cell r="C44" t="str">
            <v xml:space="preserve">m3 </v>
          </cell>
          <cell r="D44">
            <v>82000</v>
          </cell>
        </row>
        <row r="45">
          <cell r="B45" t="str">
            <v>Paving Block</v>
          </cell>
          <cell r="C45" t="str">
            <v>bh</v>
          </cell>
          <cell r="D45">
            <v>1200</v>
          </cell>
        </row>
        <row r="46">
          <cell r="B46" t="str">
            <v>Pekerja</v>
          </cell>
          <cell r="C46" t="str">
            <v xml:space="preserve">hr </v>
          </cell>
          <cell r="D46">
            <v>29250</v>
          </cell>
        </row>
        <row r="47">
          <cell r="B47" t="str">
            <v>Plamir</v>
          </cell>
          <cell r="C47" t="str">
            <v xml:space="preserve">Kg </v>
          </cell>
          <cell r="D47">
            <v>12500</v>
          </cell>
        </row>
        <row r="48">
          <cell r="B48" t="str">
            <v>Semen type I</v>
          </cell>
          <cell r="C48" t="str">
            <v xml:space="preserve">zak </v>
          </cell>
          <cell r="D48">
            <v>44500</v>
          </cell>
        </row>
        <row r="49">
          <cell r="B49" t="str">
            <v>Semen Type M</v>
          </cell>
          <cell r="C49" t="str">
            <v xml:space="preserve">Zak </v>
          </cell>
          <cell r="D49">
            <v>37200</v>
          </cell>
        </row>
        <row r="50">
          <cell r="B50" t="str">
            <v>Semen Type M 40 kg</v>
          </cell>
          <cell r="C50" t="str">
            <v xml:space="preserve">zak </v>
          </cell>
          <cell r="D50">
            <v>37200</v>
          </cell>
        </row>
        <row r="51">
          <cell r="B51" t="str">
            <v>Seng gelombang BJLS 20</v>
          </cell>
          <cell r="C51" t="str">
            <v xml:space="preserve">Ibr </v>
          </cell>
          <cell r="D51">
            <v>34000</v>
          </cell>
        </row>
        <row r="52">
          <cell r="B52" t="str">
            <v>Seng plat BJLS 30</v>
          </cell>
          <cell r="C52" t="str">
            <v xml:space="preserve">Ibr </v>
          </cell>
          <cell r="D52">
            <v>37000</v>
          </cell>
        </row>
        <row r="53">
          <cell r="B53" t="str">
            <v>tanah urug</v>
          </cell>
          <cell r="C53" t="str">
            <v xml:space="preserve">m3 </v>
          </cell>
          <cell r="D53">
            <v>32000</v>
          </cell>
        </row>
        <row r="54">
          <cell r="B54" t="str">
            <v>Triplek 3 mm</v>
          </cell>
          <cell r="C54" t="str">
            <v xml:space="preserve">Ibr </v>
          </cell>
          <cell r="D54">
            <v>45000</v>
          </cell>
        </row>
        <row r="55">
          <cell r="B55" t="str">
            <v>Tukang</v>
          </cell>
          <cell r="C55" t="str">
            <v xml:space="preserve">hr </v>
          </cell>
          <cell r="D55">
            <v>43500</v>
          </cell>
        </row>
        <row r="56">
          <cell r="B56" t="str">
            <v>Tukang Bongkar Cetakan</v>
          </cell>
          <cell r="C56" t="str">
            <v xml:space="preserve">hr </v>
          </cell>
          <cell r="D56">
            <v>43500</v>
          </cell>
        </row>
        <row r="57">
          <cell r="B57" t="str">
            <v>Tukang kayu</v>
          </cell>
          <cell r="C57" t="str">
            <v xml:space="preserve">hr </v>
          </cell>
          <cell r="D57">
            <v>43500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analisa"/>
      <sheetName val="satuan dasar"/>
      <sheetName val="metode"/>
      <sheetName val="peralatan"/>
      <sheetName val="matrial"/>
      <sheetName val="F"/>
      <sheetName val="Basic Price"/>
      <sheetName val="Kuantitas &amp; 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H.Satuan"/>
      <sheetName val="D _ W sizes"/>
      <sheetName val="harsat_upah"/>
      <sheetName val="Analisa"/>
      <sheetName val="PLUMBING"/>
      <sheetName val="Ana. PU"/>
      <sheetName val="ESCON"/>
      <sheetName val="Cover"/>
      <sheetName val="GEDUNG-A"/>
      <sheetName val="HRG BHN"/>
      <sheetName val="HARGA MATERIAL"/>
      <sheetName val="REKAP"/>
      <sheetName val="Kuantitas _ Harga"/>
      <sheetName val="Rekapitulasi"/>
      <sheetName val="12CGOU"/>
      <sheetName val="Fill this out first..."/>
      <sheetName val="Fill this out first___"/>
      <sheetName val="Elektrikal"/>
      <sheetName val="351BQMCN"/>
      <sheetName val="QTO-11P"/>
      <sheetName val="Har Sat"/>
      <sheetName val="TAHAP"/>
      <sheetName val="INDEX"/>
      <sheetName val="Cover Daf-2"/>
      <sheetName val="BOQ-Indonesia"/>
      <sheetName val="HSD"/>
      <sheetName val="Sub"/>
      <sheetName val="RAP"/>
      <sheetName val="Daftar BOQ"/>
      <sheetName val="Reference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ipe"/>
      <sheetName val="Cash Flow bulanan"/>
      <sheetName val="lanscap_All"/>
      <sheetName val="CH"/>
      <sheetName val="Volume"/>
      <sheetName val="DAF-2"/>
      <sheetName val="LISTRIK"/>
      <sheetName val="CondPol"/>
      <sheetName val="List Material"/>
      <sheetName val="div4"/>
      <sheetName val="di2"/>
      <sheetName val="div71"/>
      <sheetName val="div7"/>
      <sheetName val="div3"/>
      <sheetName val="Harga S Dasar"/>
      <sheetName val="110 cs EW"/>
      <sheetName val="FAKTOR"/>
      <sheetName val="Konfirm"/>
      <sheetName val="AC"/>
      <sheetName val="DATA"/>
      <sheetName val="I-KAMAR"/>
      <sheetName val="Sheet3"/>
      <sheetName val="AHS"/>
      <sheetName val="MAP"/>
      <sheetName val="Estimate"/>
      <sheetName val="struktur tdk dipakai"/>
      <sheetName val="name"/>
      <sheetName val="BOQ"/>
      <sheetName val="5-ALAT(1)"/>
      <sheetName val="4-Basic Price"/>
      <sheetName val="PEMBESIAN BALOK tukang (2)"/>
      <sheetName val="AnalisaSIPIL RIIL"/>
      <sheetName val="BAG-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KWNTY&amp;HARGA"/>
      <sheetName val="CF Rp_USD"/>
      <sheetName val="Upah"/>
      <sheetName val="BAHAN"/>
      <sheetName val="Man Power _ Comp"/>
      <sheetName val="Man Power &amp; Comp"/>
      <sheetName val="Harga"/>
      <sheetName val="DIV2"/>
      <sheetName val="Analisa SNI STANDART "/>
      <sheetName val="Rincian "/>
      <sheetName val="Kuantitas &amp; Harga"/>
      <sheetName val="BOQ (1-3)"/>
      <sheetName val="New MADC"/>
      <sheetName val="Informasi"/>
      <sheetName val="ANL STR"/>
      <sheetName val="Bahan "/>
      <sheetName val="Pekerjaan "/>
      <sheetName val="ANL"/>
      <sheetName val="Uraian Teknis"/>
      <sheetName val="DAF-1"/>
      <sheetName val="Bill No 6 Koord &amp; Attendance"/>
      <sheetName val="COST"/>
      <sheetName val="Cover Daf_2"/>
      <sheetName val="H_Satuan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TOWN"/>
      <sheetName val="DKH"/>
      <sheetName val="Pt"/>
      <sheetName val="SatDas"/>
      <sheetName val="Rate"/>
      <sheetName val="A-ars"/>
      <sheetName val="Anls"/>
      <sheetName val="ANALISA railing"/>
      <sheetName val="product"/>
      <sheetName val="Analisa Harga Satuan"/>
      <sheetName val="BQ"/>
      <sheetName val="AnalisaSIPIL RIIL RAP"/>
      <sheetName val="SPESIFIKASI"/>
      <sheetName val="analis"/>
      <sheetName val="FINISHING"/>
      <sheetName val="HB"/>
      <sheetName val="HB "/>
      <sheetName val="DHS AC"/>
      <sheetName val="Bill rekap"/>
      <sheetName val="villa"/>
      <sheetName val="IND LBR"/>
      <sheetName val="BOOQ"/>
      <sheetName val="REKAP "/>
      <sheetName val="Rekap Prelim"/>
      <sheetName val="Sheet1"/>
      <sheetName val="5-Peralatan"/>
      <sheetName val="anal Lamp 4a"/>
      <sheetName val="HARGA ALAT"/>
      <sheetName val="BQ-E20-02(Rp)"/>
      <sheetName val="Urai _Resap pengikat"/>
      <sheetName val="nama PT."/>
      <sheetName val="TDC Item Dets-Full"/>
      <sheetName val="Morang"/>
      <sheetName val="3-DIV3"/>
      <sheetName val="D7(1)"/>
      <sheetName val="RAPlenk"/>
      <sheetName val="Analis (2)"/>
      <sheetName val="subkon"/>
      <sheetName val="Harga Dasar"/>
      <sheetName val="rab lt 2 bo"/>
      <sheetName val="2.Harga Satuan"/>
      <sheetName val="U&amp;B"/>
      <sheetName val="alat"/>
      <sheetName val="Peralatan"/>
      <sheetName val="표지"/>
      <sheetName val="설비원가"/>
      <sheetName val="Bill.1.VAC-Supply-A"/>
      <sheetName val="LO"/>
      <sheetName val="cargo"/>
      <sheetName val="HSD sewa alat"/>
      <sheetName val="HSD Upah-Bhn"/>
      <sheetName val="Rekap BoQ"/>
      <sheetName val="HARGA SAT"/>
      <sheetName val="tabel tul"/>
      <sheetName val="SAP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rab"/>
      <sheetName val="urut~keg"/>
      <sheetName val="Rekap Pekerjaan"/>
      <sheetName val="MC"/>
      <sheetName val="BASIC"/>
      <sheetName val="Data Base"/>
      <sheetName val="Agregat Halus &amp; Kasar"/>
      <sheetName val="BM"/>
      <sheetName val="Schedul"/>
      <sheetName val="sch"/>
      <sheetName val="analisa Str"/>
      <sheetName val="Huruf"/>
      <sheetName val="HRG BAHAN _ U²_x0014__x0005_K_x0000__x0000_"/>
      <sheetName val="tul"/>
      <sheetName val="CV"/>
      <sheetName val="1"/>
      <sheetName val="Bill 2.1 Basement 41 "/>
      <sheetName val="ANHAR"/>
      <sheetName val="Sheet13"/>
      <sheetName val="D2.A"/>
      <sheetName val="D1.A"/>
      <sheetName val="HARSAT"/>
      <sheetName val="Hsatuan-OK"/>
      <sheetName val="PriceList"/>
      <sheetName val="SEX"/>
      <sheetName val="OwnEq"/>
      <sheetName val="bidang"/>
      <sheetName val="fungsi"/>
      <sheetName val="tgiat"/>
      <sheetName val="kppn"/>
      <sheetName val="program"/>
      <sheetName val="sfungsi"/>
      <sheetName val="satker"/>
      <sheetName val="P-late"/>
      <sheetName val="HARGA_MAT__x0000__x001a_y_x000a_K_x0000__x0000__x0000_N\_x0016_"/>
      <sheetName val=""/>
      <sheetName val="Sewa AlatBerat08"/>
      <sheetName val="Isolasi Luar"/>
      <sheetName val="HS"/>
      <sheetName val="REKAP ELEKTRIKAL"/>
      <sheetName val="urain teknis"/>
      <sheetName val="D 5243-ARAMCO"/>
      <sheetName val="D-4801 OXY"/>
      <sheetName val="D.2.3"/>
      <sheetName val="mob (2)"/>
      <sheetName val="BALT"/>
      <sheetName val="Kar"/>
      <sheetName val="REK"/>
      <sheetName val="대비표"/>
      <sheetName val="Analisa HS"/>
      <sheetName val="BAsic Price"/>
      <sheetName val="REF.ONLY"/>
      <sheetName val="H-Dasar"/>
      <sheetName val="Analisa-H"/>
      <sheetName val="H.Material, Upah &amp; Alat"/>
      <sheetName val="Analisa H.Sat.Pek.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SAT UPAH RAPI"/>
      <sheetName val="Unit Rate"/>
      <sheetName val="WS"/>
      <sheetName val="#REF!#REF! Kusen okk"/>
      <sheetName val="Lamp_V"/>
      <sheetName val="Terbilang"/>
      <sheetName val="Summary"/>
      <sheetName val="anal.P"/>
      <sheetName val="an2"/>
      <sheetName val="TABLE"/>
      <sheetName val="DASH"/>
      <sheetName val="DAFTAR HARGA"/>
      <sheetName val="Bhn+Uph"/>
      <sheetName val="SAT-DAS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Lalulintas"/>
      <sheetName val="Mobilisasi"/>
      <sheetName val="Finalisasi"/>
      <sheetName val="MAPP"/>
      <sheetName val="Harga Satuan"/>
      <sheetName val="DAF-7"/>
      <sheetName val="BEBAN P DITAIL"/>
      <sheetName val="Gedung Kantor"/>
      <sheetName val="CAT_HRG"/>
      <sheetName val="Bag_1"/>
      <sheetName val="Bag_2"/>
      <sheetName val="Bag_9"/>
      <sheetName val="B"/>
      <sheetName val="Perm. Test"/>
      <sheetName val="BAU"/>
      <sheetName val="Sheet2"/>
      <sheetName val="daya"/>
      <sheetName val="Project Data"/>
      <sheetName val="BOM"/>
      <sheetName val="Breakdown"/>
      <sheetName val="Selling Price"/>
      <sheetName val="Schedule 11a"/>
      <sheetName val="Temporary"/>
      <sheetName val="Septick tank"/>
      <sheetName val="UshDeb00"/>
      <sheetName val="bilangan"/>
      <sheetName val="HRG #REF!#REF! &amp; UPAH okk"/>
      <sheetName val="S_CURVE"/>
      <sheetName val="BOQ SNJ 1"/>
      <sheetName val="Input Data"/>
      <sheetName val="KURS"/>
      <sheetName val="Material"/>
      <sheetName val="적용환율"/>
      <sheetName val="TS (A3)"/>
      <sheetName val="BQ_1A prelim"/>
      <sheetName val="BQ-1A prelim"/>
      <sheetName val="NP"/>
      <sheetName val="R AB ARS"/>
      <sheetName val="daf kh"/>
      <sheetName val="Upah&amp;Bahan"/>
      <sheetName val="NP 7"/>
      <sheetName val="Unit Price"/>
      <sheetName val="basic-price"/>
      <sheetName val="ExchangeRate"/>
      <sheetName val="D6-1b"/>
      <sheetName val="BHN1"/>
      <sheetName val="Str BT"/>
      <sheetName val="tulang"/>
      <sheetName val="hit.BKMM"/>
      <sheetName val="PPC"/>
      <sheetName val="AC-2"/>
      <sheetName val="Isolasi Luar Dalam"/>
      <sheetName val="BoQ."/>
      <sheetName val="pivot"/>
      <sheetName val="AHS2 Partisi,Curtain,Pnt,Jndla"/>
      <sheetName val="ALAT1"/>
      <sheetName val="U. div 2"/>
      <sheetName val="DATA PROYEK"/>
      <sheetName val="KEBALAT"/>
      <sheetName val="Gorong-2"/>
      <sheetName val="Gal.+Timb.+Bdn.Jln"/>
      <sheetName val="D-3 (M)"/>
      <sheetName val="D-7 (M)"/>
      <sheetName val="FORM"/>
      <sheetName val="5-Alat"/>
      <sheetName val="4-Price"/>
      <sheetName val="4-Quarry"/>
      <sheetName val="S CURVE"/>
      <sheetName val="SAT-BHN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hardas"/>
      <sheetName val="Anl.+"/>
      <sheetName val="112-885"/>
      <sheetName val="BasicPrice"/>
      <sheetName val="INVENTARISASI"/>
      <sheetName val="Material&amp;Alat"/>
      <sheetName val="DB"/>
      <sheetName val="daftar upah"/>
      <sheetName val="RPP-6"/>
      <sheetName val="HRG"/>
      <sheetName val="sdm"/>
      <sheetName val="LOADDAT"/>
      <sheetName val="BAG_III"/>
      <sheetName val="Hargamat"/>
      <sheetName val="HOK-K210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RKP-2"/>
      <sheetName val="3-DIV2"/>
      <sheetName val="ANALISA JAMAL"/>
      <sheetName val="SUM"/>
      <sheetName val="Penwrn"/>
      <sheetName val="PRD01-9-bau"/>
      <sheetName val="K 017"/>
      <sheetName val="K 040"/>
      <sheetName val="TABEL-DETASIR"/>
      <sheetName val="Up &amp; bhn"/>
      <sheetName val="Str"/>
      <sheetName val="indirect"/>
      <sheetName val="labor1"/>
      <sheetName val="Labor"/>
      <sheetName val="Satuan Dasar"/>
      <sheetName val="HS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Vibro_Rolle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VAC"/>
      <sheetName val="Concrete"/>
      <sheetName val="Unit-P"/>
      <sheetName val="Pricing"/>
      <sheetName val="1. h.sat-bbm"/>
      <sheetName val="Pol"/>
      <sheetName val="Upah&amp;Harga"/>
      <sheetName val="TIME SCHEDULE"/>
      <sheetName val="HRG BAHAN _ U²_x0014__x0005_K"/>
      <sheetName val="Currency Rate"/>
      <sheetName val="Master 1.0"/>
      <sheetName val="Article"/>
      <sheetName val="Pri"/>
      <sheetName val="Qry"/>
      <sheetName val="Cur"/>
      <sheetName val="hasat"/>
      <sheetName val="Stay Cable PDMR2"/>
      <sheetName val="MAP-Prog"/>
      <sheetName val="Parameter"/>
      <sheetName val="Bekisting"/>
      <sheetName val="D2"/>
      <sheetName val="D7"/>
      <sheetName val="7.공정표"/>
      <sheetName val="UPH"/>
      <sheetName val="224-225"/>
      <sheetName val="Rkp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Confidential PAS HMI"/>
      <sheetName val="BHN-ALAT"/>
      <sheetName val="STD"/>
      <sheetName val="Testing"/>
      <sheetName val="Supl.X"/>
      <sheetName val="MU"/>
      <sheetName val="D3"/>
      <sheetName val="RENPEN"/>
      <sheetName val="dasar"/>
      <sheetName val="Galian 1"/>
      <sheetName val="H_Dasar"/>
      <sheetName val="Analisa pemkot"/>
      <sheetName val="WT-LIST"/>
      <sheetName val="input"/>
      <sheetName val="RBP2"/>
      <sheetName val="List of Eqp"/>
      <sheetName val="UPA"/>
      <sheetName val="Rekap Biaya"/>
      <sheetName val="Harga-RAB"/>
      <sheetName val="ANAL lump sum"/>
      <sheetName val="K.Lokal"/>
      <sheetName val="ganda"/>
      <sheetName val="PO-2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rekap1"/>
      <sheetName val="daf 2 (ars mall)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Faktor Markup"/>
      <sheetName val="Daftar Sewa"/>
      <sheetName val="Peralatan (2)"/>
      <sheetName val="hrg-dsr"/>
      <sheetName val="S_Suramadu"/>
      <sheetName val="extern"/>
      <sheetName val="Mek-FW"/>
      <sheetName val="Analisa RAP"/>
      <sheetName val="Penyusutan Kendaraa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r.tank"/>
      <sheetName val="prelim"/>
      <sheetName val="MA035"/>
      <sheetName val="upah_borong"/>
      <sheetName val="PRY 03-1 (Amd1)"/>
      <sheetName val="Rinci-Pendapatan"/>
      <sheetName val="Sheet1 (3)"/>
      <sheetName val="PNT"/>
      <sheetName val="갑지"/>
      <sheetName val="rekap ahs"/>
      <sheetName val="rekap-bialat"/>
      <sheetName val="셀명"/>
      <sheetName val="수지표"/>
      <sheetName val="Rencana Anggaran Biaya"/>
      <sheetName val="Galian batu"/>
      <sheetName val="rcnpdp"/>
      <sheetName val="mg"/>
      <sheetName val="AKTIVA"/>
      <sheetName val="1. REKAP UTAMA"/>
      <sheetName val="DKH-S3"/>
      <sheetName val="data-2"/>
      <sheetName val="PLANT"/>
      <sheetName val="SUMBER"/>
      <sheetName val="ISIAN"/>
      <sheetName val="S-Curve"/>
      <sheetName val="610.05"/>
      <sheetName val="610.06"/>
      <sheetName val="610.07"/>
      <sheetName val="610.08"/>
      <sheetName val="ANTEK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Analisa Upah &amp; Bahan Plum"/>
      <sheetName val="L-4a,b"/>
      <sheetName val="D HARGA"/>
      <sheetName val="bbt-1999"/>
      <sheetName val="MAPDC"/>
      <sheetName val="ANHASZZ"/>
      <sheetName val="anal_hs"/>
      <sheetName val="struktur"/>
      <sheetName val="CSM"/>
      <sheetName val="inv-equity"/>
      <sheetName val="Napsindo"/>
      <sheetName val="RPP01 6"/>
      <sheetName val="An_Basic"/>
      <sheetName val="fcsp-w"/>
      <sheetName val="MATAUANG"/>
      <sheetName val="HRG BAHAN _ U²_x0014__x0005_K_"/>
      <sheetName val="igp-03"/>
      <sheetName val="DbCost"/>
      <sheetName val="bahan dan upah"/>
      <sheetName val="Bab 6 -3(5)"/>
      <sheetName val="2.3(2) Gor"/>
      <sheetName val="igp_alt4"/>
      <sheetName val="pt-perso"/>
      <sheetName val="61004"/>
      <sheetName val="entertain-720"/>
      <sheetName val="BQ_effice"/>
      <sheetName val="bahan upah"/>
      <sheetName val="UMUM"/>
      <sheetName val="AGG, C"/>
      <sheetName val="AN-RC"/>
      <sheetName val="URAIAN "/>
      <sheetName val="Man Power"/>
      <sheetName val="Back-Up"/>
      <sheetName val="Kantor"/>
      <sheetName val="schedule kurva s"/>
      <sheetName val="Public Area"/>
      <sheetName val="Harga.Sat"/>
      <sheetName val="Analisa gd"/>
      <sheetName val="ANA-C"/>
      <sheetName val="BQ ARS"/>
      <sheetName val="KH"/>
      <sheetName val="S.UPAH"/>
      <sheetName val="S.BAHAN"/>
      <sheetName val="hs_ars"/>
      <sheetName val="3-DIV5"/>
      <sheetName val="Appendix 2(SatDas)"/>
      <sheetName val="anal-AL"/>
      <sheetName val="Analisa Terpakai"/>
      <sheetName val="BOQ "/>
      <sheetName val="down-semi-c"/>
      <sheetName val="down-semi-f"/>
      <sheetName val="inner prev"/>
      <sheetName val="riprap"/>
      <sheetName val="HRG BAHAN _ U²_x0014__x0005_K??"/>
      <sheetName val="BAHAN &amp; UPAH"/>
      <sheetName val="Mob _ demob"/>
      <sheetName val="Rekap Direct Cost"/>
      <sheetName val="CNI"/>
      <sheetName val="PAD-F"/>
      <sheetName val="BQ-M"/>
      <sheetName val="Daf 1"/>
      <sheetName val=" hrg bhn"/>
      <sheetName val="AHS BETON-print"/>
      <sheetName val="harsat kusen-print"/>
      <sheetName val="HARSAT MATERIAL-print"/>
      <sheetName val="HARSAT MATERIAL (2)"/>
      <sheetName val="Sum AHS-print"/>
      <sheetName val="HRG BAHAN _ U²_x005f_x0014__x005f_x0005_K_"/>
      <sheetName val="kalibrasi-Tank"/>
      <sheetName val=" Rencana Vol per Section"/>
      <sheetName val="srt-pnwr"/>
      <sheetName val="Cash2"/>
      <sheetName val="ANALISA ME"/>
      <sheetName val="Break Down Alat"/>
      <sheetName val="DivVII"/>
      <sheetName val="analisa print"/>
      <sheetName val="Har-sat finish"/>
      <sheetName val="Harga "/>
      <sheetName val="SCED"/>
      <sheetName val="000"/>
      <sheetName val="FORM-01"/>
      <sheetName val="_RAB__BLOK___B_PRASARANA_PU_P_2"/>
    </sheetNames>
    <sheetDataSet>
      <sheetData sheetId="0" refreshError="1"/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  <row r="17">
          <cell r="A17">
            <v>2</v>
          </cell>
          <cell r="B17" t="str">
            <v xml:space="preserve">Rangka Daun Jendela Alumunium </v>
          </cell>
          <cell r="C17" t="str">
            <v>M'</v>
          </cell>
          <cell r="D17">
            <v>124948</v>
          </cell>
          <cell r="E17" t="str">
            <v>tidak pakai</v>
          </cell>
        </row>
        <row r="18">
          <cell r="A18">
            <v>3</v>
          </cell>
          <cell r="B18" t="str">
            <v>Rangka Tiang Sirip Alumunium 1/1 Putih</v>
          </cell>
          <cell r="C18" t="str">
            <v>M'</v>
          </cell>
          <cell r="D18">
            <v>62474</v>
          </cell>
          <cell r="E18" t="str">
            <v>tidak pakai</v>
          </cell>
        </row>
        <row r="19">
          <cell r="A19">
            <v>4</v>
          </cell>
          <cell r="B19" t="str">
            <v>Pasang Shading Sirip Alumunium 0.2/10 +Rangka</v>
          </cell>
          <cell r="C19" t="str">
            <v>M2</v>
          </cell>
          <cell r="D19">
            <v>0</v>
          </cell>
          <cell r="E19" t="str">
            <v>tidak pakai</v>
          </cell>
        </row>
        <row r="20">
          <cell r="A20">
            <v>5</v>
          </cell>
          <cell r="B20" t="str">
            <v>Alumunium Tipis</v>
          </cell>
          <cell r="C20" t="str">
            <v>M2</v>
          </cell>
          <cell r="D20">
            <v>124948</v>
          </cell>
        </row>
        <row r="25">
          <cell r="A25">
            <v>6</v>
          </cell>
          <cell r="B25" t="str">
            <v>Kunci Pintu Handle stainleess (dorma)</v>
          </cell>
          <cell r="C25" t="str">
            <v>Set</v>
          </cell>
          <cell r="D25">
            <v>650000</v>
          </cell>
          <cell r="E25" t="str">
            <v>tidak pakai</v>
          </cell>
        </row>
        <row r="26">
          <cell r="A26">
            <v>7</v>
          </cell>
          <cell r="B26" t="str">
            <v>Kunci tanam Antik</v>
          </cell>
          <cell r="C26" t="str">
            <v>Set</v>
          </cell>
          <cell r="D26">
            <v>265000</v>
          </cell>
          <cell r="E26" t="str">
            <v>tidak pakai</v>
          </cell>
        </row>
        <row r="28">
          <cell r="A28">
            <v>9</v>
          </cell>
          <cell r="B28" t="str">
            <v>Kunci Silinder</v>
          </cell>
          <cell r="C28" t="str">
            <v>Set</v>
          </cell>
          <cell r="D28">
            <v>217900</v>
          </cell>
          <cell r="E28" t="str">
            <v>tidak pakai</v>
          </cell>
        </row>
        <row r="29">
          <cell r="A29">
            <v>10</v>
          </cell>
          <cell r="B29" t="str">
            <v>Kunci Selot</v>
          </cell>
          <cell r="C29" t="str">
            <v>Set</v>
          </cell>
          <cell r="D29">
            <v>48300</v>
          </cell>
          <cell r="E29" t="str">
            <v>tidak pakai</v>
          </cell>
        </row>
        <row r="30">
          <cell r="A30">
            <v>11</v>
          </cell>
          <cell r="B30" t="str">
            <v>Engsel jendela</v>
          </cell>
          <cell r="C30" t="str">
            <v>Bh</v>
          </cell>
          <cell r="D30">
            <v>16600</v>
          </cell>
          <cell r="E30" t="str">
            <v>tidak pakai</v>
          </cell>
        </row>
        <row r="33">
          <cell r="A33">
            <v>14</v>
          </cell>
          <cell r="B33" t="str">
            <v>Kait/hak angin</v>
          </cell>
          <cell r="C33" t="str">
            <v>Set</v>
          </cell>
          <cell r="D33">
            <v>27000</v>
          </cell>
          <cell r="E33" t="str">
            <v>tidak pakai</v>
          </cell>
        </row>
        <row r="34">
          <cell r="A34">
            <v>15</v>
          </cell>
          <cell r="B34" t="str">
            <v>Grendel pintu kuningan</v>
          </cell>
          <cell r="C34" t="str">
            <v>Bh</v>
          </cell>
          <cell r="D34">
            <v>125000</v>
          </cell>
          <cell r="E34" t="str">
            <v>tidak pakai</v>
          </cell>
        </row>
        <row r="35">
          <cell r="A35">
            <v>16</v>
          </cell>
          <cell r="B35" t="str">
            <v xml:space="preserve">Grendel jendela </v>
          </cell>
          <cell r="C35" t="str">
            <v>Bh</v>
          </cell>
          <cell r="D35">
            <v>8100</v>
          </cell>
          <cell r="E35" t="str">
            <v>tidak pakai</v>
          </cell>
        </row>
        <row r="36">
          <cell r="A36">
            <v>17</v>
          </cell>
          <cell r="B36" t="str">
            <v>Grendel pintu</v>
          </cell>
          <cell r="C36" t="str">
            <v>Bh</v>
          </cell>
          <cell r="D36">
            <v>14200</v>
          </cell>
          <cell r="E36" t="str">
            <v>tidak pakai</v>
          </cell>
        </row>
        <row r="37">
          <cell r="A37">
            <v>18</v>
          </cell>
          <cell r="B37" t="str">
            <v>Stripting Knip</v>
          </cell>
          <cell r="C37" t="str">
            <v>Set</v>
          </cell>
          <cell r="D37">
            <v>13700</v>
          </cell>
          <cell r="E37" t="str">
            <v>tidak pakai</v>
          </cell>
        </row>
        <row r="38">
          <cell r="A38">
            <v>19</v>
          </cell>
          <cell r="B38" t="str">
            <v>Door Closer</v>
          </cell>
          <cell r="C38" t="str">
            <v>Set</v>
          </cell>
          <cell r="D38">
            <v>260800</v>
          </cell>
          <cell r="E38" t="str">
            <v>tidak pakai</v>
          </cell>
        </row>
        <row r="39">
          <cell r="A39">
            <v>20</v>
          </cell>
          <cell r="B39" t="str">
            <v>Door Holder</v>
          </cell>
          <cell r="C39" t="str">
            <v>Set</v>
          </cell>
          <cell r="D39">
            <v>500000</v>
          </cell>
          <cell r="E39" t="str">
            <v>tidak pakai</v>
          </cell>
        </row>
        <row r="40">
          <cell r="A40">
            <v>21</v>
          </cell>
          <cell r="B40" t="str">
            <v>Door Stop</v>
          </cell>
          <cell r="C40" t="str">
            <v>Set</v>
          </cell>
          <cell r="D40">
            <v>32100</v>
          </cell>
          <cell r="E40" t="str">
            <v>tidak pakai</v>
          </cell>
        </row>
        <row r="41">
          <cell r="A41">
            <v>22</v>
          </cell>
          <cell r="B41" t="str">
            <v>Kaca bening 3 mm</v>
          </cell>
          <cell r="C41" t="str">
            <v>M2</v>
          </cell>
          <cell r="D41">
            <v>57900</v>
          </cell>
          <cell r="E41" t="str">
            <v>tidak pakai</v>
          </cell>
        </row>
        <row r="42">
          <cell r="A42">
            <v>23</v>
          </cell>
          <cell r="B42" t="str">
            <v>Kaca bening 5 mm</v>
          </cell>
          <cell r="C42" t="str">
            <v>M2</v>
          </cell>
          <cell r="D42">
            <v>66700</v>
          </cell>
          <cell r="E42" t="str">
            <v>tidak pakai</v>
          </cell>
        </row>
        <row r="44">
          <cell r="A44">
            <v>25</v>
          </cell>
          <cell r="B44" t="str">
            <v>Kaca Bening 12 mm</v>
          </cell>
          <cell r="C44" t="str">
            <v>M2</v>
          </cell>
          <cell r="D44">
            <v>403787.64062499994</v>
          </cell>
          <cell r="E44" t="str">
            <v>tidak pakai</v>
          </cell>
        </row>
        <row r="47">
          <cell r="A47">
            <v>28</v>
          </cell>
          <cell r="B47" t="str">
            <v>Besi hollow 2.5/5</v>
          </cell>
          <cell r="C47" t="str">
            <v>Kg</v>
          </cell>
          <cell r="D47">
            <v>74462.500000000058</v>
          </cell>
          <cell r="E47">
            <v>0.82</v>
          </cell>
          <cell r="F47" t="str">
            <v>Koefieann</v>
          </cell>
        </row>
        <row r="48">
          <cell r="A48">
            <v>29</v>
          </cell>
          <cell r="B48" t="str">
            <v>Besi hollow 5/5</v>
          </cell>
          <cell r="C48" t="str">
            <v>Kg</v>
          </cell>
          <cell r="D48">
            <v>74462.500000000058</v>
          </cell>
          <cell r="E48">
            <v>0</v>
          </cell>
          <cell r="F48" t="str">
            <v>Koefieann</v>
          </cell>
        </row>
        <row r="49">
          <cell r="A49">
            <v>30</v>
          </cell>
          <cell r="B49" t="str">
            <v>Besi hollow 2/2</v>
          </cell>
          <cell r="C49" t="str">
            <v>Kg</v>
          </cell>
          <cell r="D49">
            <v>74462.500000000058</v>
          </cell>
          <cell r="E49">
            <v>0.82</v>
          </cell>
          <cell r="F49" t="str">
            <v>Koefieann</v>
          </cell>
        </row>
        <row r="50">
          <cell r="A50">
            <v>31</v>
          </cell>
          <cell r="B50" t="str">
            <v>Besi hollow 2/4</v>
          </cell>
          <cell r="C50" t="str">
            <v>Kg</v>
          </cell>
          <cell r="D50">
            <v>74462.500000000058</v>
          </cell>
          <cell r="E50">
            <v>0.82</v>
          </cell>
          <cell r="F50" t="str">
            <v>Koefieann</v>
          </cell>
        </row>
        <row r="52">
          <cell r="A52">
            <v>33</v>
          </cell>
          <cell r="B52" t="str">
            <v>Glass Block</v>
          </cell>
          <cell r="C52" t="str">
            <v>Bh</v>
          </cell>
          <cell r="D52">
            <v>45000</v>
          </cell>
          <cell r="E52" t="str">
            <v>tidak pakai</v>
          </cell>
        </row>
        <row r="53">
          <cell r="A53">
            <v>34</v>
          </cell>
          <cell r="B53" t="str">
            <v>Kaca Es</v>
          </cell>
          <cell r="C53" t="str">
            <v>M2</v>
          </cell>
          <cell r="D53">
            <v>66700</v>
          </cell>
          <cell r="E53" t="str">
            <v>tidak pakai</v>
          </cell>
        </row>
        <row r="54">
          <cell r="A54">
            <v>35</v>
          </cell>
          <cell r="B54" t="str">
            <v>Krepyak Kaca Nako + Kerangka</v>
          </cell>
          <cell r="C54" t="str">
            <v>M2</v>
          </cell>
          <cell r="D54">
            <v>81300</v>
          </cell>
          <cell r="E54" t="str">
            <v>tidak pakai</v>
          </cell>
        </row>
        <row r="55">
          <cell r="A55">
            <v>36</v>
          </cell>
          <cell r="B55" t="str">
            <v>Sticker Efek Kaca Es</v>
          </cell>
          <cell r="C55" t="str">
            <v>M2</v>
          </cell>
          <cell r="D55">
            <v>150000</v>
          </cell>
          <cell r="E55" t="str">
            <v>tidak pakai</v>
          </cell>
        </row>
        <row r="56">
          <cell r="A56">
            <v>37</v>
          </cell>
          <cell r="B56" t="str">
            <v>Rel Pintu Dorong</v>
          </cell>
          <cell r="C56" t="str">
            <v>M'</v>
          </cell>
          <cell r="D56">
            <v>275000</v>
          </cell>
          <cell r="E56" t="str">
            <v>tidak pakai</v>
          </cell>
        </row>
        <row r="57">
          <cell r="A57">
            <v>38</v>
          </cell>
          <cell r="B57" t="str">
            <v>Rolling Door</v>
          </cell>
          <cell r="C57" t="str">
            <v>M2</v>
          </cell>
          <cell r="D57">
            <v>358100</v>
          </cell>
          <cell r="E57" t="str">
            <v>tidak pakai</v>
          </cell>
        </row>
        <row r="58">
          <cell r="A58">
            <v>39</v>
          </cell>
          <cell r="B58" t="str">
            <v>Roster</v>
          </cell>
          <cell r="C58" t="str">
            <v>M2</v>
          </cell>
          <cell r="D58">
            <v>133850</v>
          </cell>
          <cell r="E58" t="str">
            <v>tidak pakai</v>
          </cell>
        </row>
        <row r="59">
          <cell r="A59">
            <v>40</v>
          </cell>
          <cell r="B59" t="str">
            <v>Gipsum Board</v>
          </cell>
          <cell r="C59" t="str">
            <v>M2</v>
          </cell>
          <cell r="D59">
            <v>29000</v>
          </cell>
          <cell r="E59" t="str">
            <v>tidak pakai</v>
          </cell>
        </row>
        <row r="60">
          <cell r="A60">
            <v>41</v>
          </cell>
          <cell r="B60" t="str">
            <v>List Gipsum</v>
          </cell>
          <cell r="C60" t="str">
            <v>M'</v>
          </cell>
          <cell r="D60">
            <v>17300</v>
          </cell>
          <cell r="E60" t="str">
            <v>tidak pakai</v>
          </cell>
        </row>
        <row r="65">
          <cell r="A65">
            <v>46</v>
          </cell>
          <cell r="B65" t="str">
            <v>Cat Dinding</v>
          </cell>
          <cell r="C65" t="str">
            <v>M2</v>
          </cell>
          <cell r="D65">
            <v>9900</v>
          </cell>
          <cell r="E65" t="str">
            <v>tidak pakai</v>
          </cell>
        </row>
        <row r="66">
          <cell r="A66">
            <v>47</v>
          </cell>
          <cell r="B66" t="str">
            <v>Plesteran Camprot</v>
          </cell>
          <cell r="C66" t="str">
            <v>M2</v>
          </cell>
          <cell r="D66">
            <v>14600</v>
          </cell>
          <cell r="E66" t="str">
            <v>tidak pakai</v>
          </cell>
        </row>
        <row r="67">
          <cell r="A67">
            <v>48</v>
          </cell>
          <cell r="B67" t="str">
            <v>Rangka Metal Furring</v>
          </cell>
          <cell r="C67" t="str">
            <v>M'</v>
          </cell>
          <cell r="D67">
            <v>90000</v>
          </cell>
          <cell r="E67" t="str">
            <v>tidak pakai</v>
          </cell>
        </row>
        <row r="143">
          <cell r="A143" t="str">
            <v>No.</v>
          </cell>
          <cell r="B143" t="str">
            <v>Item Pekerjaan</v>
          </cell>
          <cell r="C143" t="str">
            <v>Satuan</v>
          </cell>
          <cell r="D143" t="str">
            <v>Harga Satuan</v>
          </cell>
          <cell r="E143" t="str">
            <v>P1</v>
          </cell>
          <cell r="F143" t="str">
            <v>P1'</v>
          </cell>
          <cell r="G143" t="str">
            <v>P1'</v>
          </cell>
          <cell r="H143" t="str">
            <v>P3</v>
          </cell>
          <cell r="I143" t="str">
            <v>P2</v>
          </cell>
          <cell r="J143" t="str">
            <v>P5</v>
          </cell>
          <cell r="K143" t="str">
            <v>P3</v>
          </cell>
          <cell r="L143" t="str">
            <v>J1</v>
          </cell>
          <cell r="M143" t="str">
            <v>P4</v>
          </cell>
          <cell r="N143" t="str">
            <v>J2</v>
          </cell>
          <cell r="O143" t="str">
            <v>P5</v>
          </cell>
          <cell r="P143" t="str">
            <v>J4</v>
          </cell>
          <cell r="Q143" t="str">
            <v>P6</v>
          </cell>
          <cell r="R143" t="str">
            <v>J6</v>
          </cell>
          <cell r="S143" t="str">
            <v>J1</v>
          </cell>
          <cell r="T143" t="str">
            <v>J8</v>
          </cell>
          <cell r="U143" t="str">
            <v>J1'</v>
          </cell>
          <cell r="V143" t="str">
            <v>J10</v>
          </cell>
          <cell r="W143" t="str">
            <v>J2</v>
          </cell>
          <cell r="X143" t="str">
            <v>BV1</v>
          </cell>
          <cell r="Y143" t="str">
            <v>J3</v>
          </cell>
          <cell r="Z143" t="str">
            <v>BV 3</v>
          </cell>
          <cell r="AA143" t="str">
            <v>J4</v>
          </cell>
          <cell r="AB143" t="str">
            <v>Shading Lt. 1 = 2 Buah</v>
          </cell>
          <cell r="AC143" t="str">
            <v>J5</v>
          </cell>
          <cell r="AD143" t="str">
            <v>Pintu Pagar TK</v>
          </cell>
          <cell r="AE143" t="str">
            <v>J6</v>
          </cell>
          <cell r="AF143" t="str">
            <v>R2</v>
          </cell>
          <cell r="AG143" t="str">
            <v>J7</v>
          </cell>
          <cell r="AH143" t="str">
            <v>R3'</v>
          </cell>
          <cell r="AI143" t="str">
            <v>J8</v>
          </cell>
          <cell r="AJ143" t="str">
            <v>R5</v>
          </cell>
          <cell r="AK143" t="str">
            <v>J9</v>
          </cell>
          <cell r="AL143">
            <v>0</v>
          </cell>
          <cell r="AM143" t="str">
            <v>J10</v>
          </cell>
          <cell r="AN143">
            <v>0</v>
          </cell>
          <cell r="AO143" t="str">
            <v>J11</v>
          </cell>
          <cell r="AP143">
            <v>0</v>
          </cell>
          <cell r="AQ143" t="str">
            <v>BV1</v>
          </cell>
          <cell r="AR143">
            <v>0</v>
          </cell>
          <cell r="AS143" t="str">
            <v>BV 2</v>
          </cell>
          <cell r="AT143">
            <v>0</v>
          </cell>
          <cell r="AU143" t="str">
            <v>BV 3</v>
          </cell>
          <cell r="AV143">
            <v>0</v>
          </cell>
          <cell r="AW143" t="str">
            <v>Shading Lt. 1 = 3 Buah</v>
          </cell>
          <cell r="AX143">
            <v>0</v>
          </cell>
          <cell r="AY143" t="str">
            <v>Shading Lt. 1 = 2 Buah</v>
          </cell>
          <cell r="AZ143">
            <v>0</v>
          </cell>
          <cell r="BA143" t="str">
            <v>Shading Lt. 1 = 2 Buah</v>
          </cell>
          <cell r="BB143">
            <v>0</v>
          </cell>
          <cell r="BC143" t="str">
            <v>Pintu Pagar TK</v>
          </cell>
          <cell r="BD143">
            <v>0</v>
          </cell>
          <cell r="BE143" t="str">
            <v>R1</v>
          </cell>
          <cell r="BF143">
            <v>0</v>
          </cell>
          <cell r="BG143" t="str">
            <v>R2</v>
          </cell>
          <cell r="BH143">
            <v>0</v>
          </cell>
          <cell r="BI143" t="str">
            <v>R3</v>
          </cell>
          <cell r="BJ143">
            <v>0</v>
          </cell>
          <cell r="BK143" t="str">
            <v>R3'</v>
          </cell>
          <cell r="BL143">
            <v>0</v>
          </cell>
          <cell r="BM143" t="str">
            <v>R4</v>
          </cell>
          <cell r="BN143">
            <v>0</v>
          </cell>
          <cell r="BO143" t="str">
            <v>R5</v>
          </cell>
        </row>
        <row r="144">
          <cell r="D144" t="str">
            <v>Rp.</v>
          </cell>
          <cell r="E144" t="str">
            <v>Vol.</v>
          </cell>
          <cell r="F144" t="str">
            <v>Jumlah Harga</v>
          </cell>
          <cell r="G144" t="str">
            <v>Vol.</v>
          </cell>
          <cell r="H144" t="str">
            <v>Jumlah Harga</v>
          </cell>
          <cell r="I144" t="str">
            <v>Vol.</v>
          </cell>
          <cell r="J144" t="str">
            <v>Jumlah Harga</v>
          </cell>
          <cell r="K144" t="str">
            <v>Vol.</v>
          </cell>
          <cell r="L144" t="str">
            <v>Jumlah Harga</v>
          </cell>
          <cell r="M144" t="str">
            <v>Vol.</v>
          </cell>
          <cell r="N144" t="str">
            <v>Jumlah Harga</v>
          </cell>
          <cell r="O144" t="str">
            <v>Vol.</v>
          </cell>
          <cell r="P144" t="str">
            <v>Jumlah Harga</v>
          </cell>
          <cell r="Q144" t="str">
            <v>Vol.</v>
          </cell>
          <cell r="R144" t="str">
            <v>Jumlah Harga</v>
          </cell>
          <cell r="S144" t="str">
            <v>Vol.</v>
          </cell>
          <cell r="T144" t="str">
            <v>Jumlah Harga</v>
          </cell>
          <cell r="U144" t="str">
            <v>Vol.</v>
          </cell>
          <cell r="V144" t="str">
            <v>Jumlah Harga</v>
          </cell>
          <cell r="W144" t="str">
            <v>Vol.</v>
          </cell>
          <cell r="X144" t="str">
            <v>Jumlah Harga</v>
          </cell>
          <cell r="Y144" t="str">
            <v>Vol.</v>
          </cell>
          <cell r="Z144" t="str">
            <v>Jumlah Harga</v>
          </cell>
          <cell r="AA144" t="str">
            <v>Vol.</v>
          </cell>
          <cell r="AB144" t="str">
            <v>Jumlah Harga</v>
          </cell>
          <cell r="AC144" t="str">
            <v>Vol.</v>
          </cell>
          <cell r="AD144" t="str">
            <v>Jumlah Harga</v>
          </cell>
          <cell r="AE144" t="str">
            <v>Vol.</v>
          </cell>
          <cell r="AF144" t="str">
            <v>Jumlah Harga</v>
          </cell>
          <cell r="AG144" t="str">
            <v>Vol.</v>
          </cell>
          <cell r="AH144" t="str">
            <v>Jumlah Harga</v>
          </cell>
          <cell r="AI144" t="str">
            <v>Vol.</v>
          </cell>
          <cell r="AJ144" t="str">
            <v>Jumlah Harga</v>
          </cell>
          <cell r="AK144" t="str">
            <v>Vol.</v>
          </cell>
          <cell r="AL144" t="str">
            <v>Jumlah Harga</v>
          </cell>
          <cell r="AM144" t="str">
            <v>Vol.</v>
          </cell>
          <cell r="AN144" t="str">
            <v>Jumlah Harga</v>
          </cell>
          <cell r="AO144" t="str">
            <v>Vol.</v>
          </cell>
          <cell r="AP144" t="str">
            <v>Jumlah Harga</v>
          </cell>
          <cell r="AQ144" t="str">
            <v>Vol.</v>
          </cell>
          <cell r="AR144" t="str">
            <v>Jumlah Harga</v>
          </cell>
          <cell r="AS144" t="str">
            <v>Vol.</v>
          </cell>
          <cell r="AT144" t="str">
            <v>Jumlah Harga</v>
          </cell>
          <cell r="AU144" t="str">
            <v>Vol.</v>
          </cell>
          <cell r="AV144" t="str">
            <v>Jumlah Harga</v>
          </cell>
          <cell r="AW144" t="str">
            <v>Vol.</v>
          </cell>
          <cell r="AX144" t="str">
            <v>Jumlah Harga</v>
          </cell>
          <cell r="AY144" t="str">
            <v>Vol.</v>
          </cell>
          <cell r="AZ144" t="str">
            <v>Jumlah Harga</v>
          </cell>
          <cell r="BA144" t="str">
            <v>Vol.</v>
          </cell>
          <cell r="BB144" t="str">
            <v>Jumlah Harga</v>
          </cell>
          <cell r="BC144" t="str">
            <v>Vol.</v>
          </cell>
          <cell r="BD144" t="str">
            <v>Jumlah Harga</v>
          </cell>
          <cell r="BE144" t="str">
            <v>Vol.</v>
          </cell>
          <cell r="BF144" t="str">
            <v>Jumlah Harga</v>
          </cell>
          <cell r="BG144" t="str">
            <v>Vol.</v>
          </cell>
          <cell r="BH144" t="str">
            <v>Jumlah Harga</v>
          </cell>
          <cell r="BI144" t="str">
            <v>Vol.</v>
          </cell>
          <cell r="BJ144" t="str">
            <v>Jumlah Harga</v>
          </cell>
          <cell r="BK144" t="str">
            <v>Vol.</v>
          </cell>
          <cell r="BL144" t="str">
            <v>Jumlah Harga</v>
          </cell>
          <cell r="BM144" t="str">
            <v>Vol.</v>
          </cell>
          <cell r="BN144" t="str">
            <v>Jumlah Harga</v>
          </cell>
          <cell r="BO144" t="str">
            <v>Vol.</v>
          </cell>
          <cell r="BP144" t="str">
            <v>Jumlah Harga</v>
          </cell>
        </row>
        <row r="145">
          <cell r="A145" t="str">
            <v>IV.</v>
          </cell>
          <cell r="B145" t="str">
            <v>UNIT BANGUNAN TK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Q146">
            <v>0</v>
          </cell>
        </row>
        <row r="147">
          <cell r="A147">
            <v>1</v>
          </cell>
          <cell r="B147" t="str">
            <v>Kayu 6/12</v>
          </cell>
          <cell r="C147" t="str">
            <v>M3</v>
          </cell>
          <cell r="D147">
            <v>0</v>
          </cell>
          <cell r="E147">
            <v>0</v>
          </cell>
          <cell r="F147">
            <v>0</v>
          </cell>
          <cell r="G147">
            <v>2.0400000000000001E-2</v>
          </cell>
          <cell r="H147">
            <v>0</v>
          </cell>
          <cell r="I147">
            <v>2.2800000000000001E-2</v>
          </cell>
          <cell r="J147">
            <v>0</v>
          </cell>
          <cell r="K147">
            <v>0</v>
          </cell>
          <cell r="L147">
            <v>0</v>
          </cell>
          <cell r="M147">
            <v>3.6144000000000003E-2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</row>
        <row r="148">
          <cell r="A148">
            <v>2</v>
          </cell>
          <cell r="B148" t="str">
            <v>Kayu Slimar 3/10</v>
          </cell>
          <cell r="C148" t="str">
            <v>M3</v>
          </cell>
          <cell r="D148">
            <v>0</v>
          </cell>
          <cell r="E148">
            <v>0</v>
          </cell>
          <cell r="F148">
            <v>0</v>
          </cell>
          <cell r="G148">
            <v>4.7999999999999996E-3</v>
          </cell>
          <cell r="H148">
            <v>0</v>
          </cell>
          <cell r="I148">
            <v>4.0000000000000001E-3</v>
          </cell>
          <cell r="J148">
            <v>0</v>
          </cell>
          <cell r="K148">
            <v>0</v>
          </cell>
          <cell r="L148">
            <v>0</v>
          </cell>
          <cell r="M148">
            <v>1.4159999999999999E-2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</row>
        <row r="149">
          <cell r="A149">
            <v>3</v>
          </cell>
          <cell r="B149" t="str">
            <v>Kayu Slimar 3/15</v>
          </cell>
          <cell r="C149" t="str">
            <v>M3</v>
          </cell>
          <cell r="D149">
            <v>0</v>
          </cell>
          <cell r="E149">
            <v>0</v>
          </cell>
          <cell r="F149">
            <v>0</v>
          </cell>
          <cell r="G149">
            <v>3.2</v>
          </cell>
          <cell r="H149">
            <v>0</v>
          </cell>
          <cell r="I149">
            <v>6</v>
          </cell>
          <cell r="J149">
            <v>0</v>
          </cell>
          <cell r="K149">
            <v>0</v>
          </cell>
          <cell r="L149">
            <v>0</v>
          </cell>
          <cell r="M149">
            <v>2.6999999999999997E-3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</row>
        <row r="150">
          <cell r="A150">
            <v>4</v>
          </cell>
          <cell r="B150" t="str">
            <v>Kayu Slimar 3/20</v>
          </cell>
          <cell r="C150" t="str">
            <v>M3</v>
          </cell>
          <cell r="D150">
            <v>0</v>
          </cell>
          <cell r="E150">
            <v>0</v>
          </cell>
          <cell r="F150">
            <v>0</v>
          </cell>
          <cell r="G150">
            <v>4.68</v>
          </cell>
          <cell r="H150">
            <v>0</v>
          </cell>
          <cell r="I150">
            <v>4.7</v>
          </cell>
          <cell r="J150">
            <v>0</v>
          </cell>
          <cell r="K150">
            <v>0</v>
          </cell>
          <cell r="L150">
            <v>0</v>
          </cell>
          <cell r="M150">
            <v>3.5999999999999999E-3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1.6751999999999996</v>
          </cell>
          <cell r="AL150">
            <v>0</v>
          </cell>
          <cell r="AM150">
            <v>1.1447999999999998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</row>
        <row r="151">
          <cell r="A151">
            <v>5</v>
          </cell>
          <cell r="B151" t="str">
            <v>Kayu 2/10</v>
          </cell>
          <cell r="C151" t="str">
            <v>M3</v>
          </cell>
          <cell r="D151">
            <v>0</v>
          </cell>
          <cell r="E151">
            <v>0</v>
          </cell>
          <cell r="F151">
            <v>0</v>
          </cell>
          <cell r="G151">
            <v>5.3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5.4000000000000012E-3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29.499999999999993</v>
          </cell>
          <cell r="T151">
            <v>0</v>
          </cell>
          <cell r="U151">
            <v>29.499999999999993</v>
          </cell>
          <cell r="V151">
            <v>0</v>
          </cell>
          <cell r="W151">
            <v>3.2</v>
          </cell>
          <cell r="X151">
            <v>0</v>
          </cell>
          <cell r="Y151">
            <v>3.2</v>
          </cell>
          <cell r="Z151">
            <v>0</v>
          </cell>
          <cell r="AA151">
            <v>16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12</v>
          </cell>
          <cell r="AP151">
            <v>0</v>
          </cell>
          <cell r="AQ151">
            <v>2</v>
          </cell>
          <cell r="AR151">
            <v>0</v>
          </cell>
          <cell r="AS151">
            <v>2</v>
          </cell>
          <cell r="AT151">
            <v>0</v>
          </cell>
          <cell r="AU151">
            <v>2</v>
          </cell>
          <cell r="AV151">
            <v>0</v>
          </cell>
          <cell r="AW151">
            <v>14</v>
          </cell>
          <cell r="AX151">
            <v>0</v>
          </cell>
          <cell r="AY151">
            <v>14.04</v>
          </cell>
          <cell r="AZ151">
            <v>0</v>
          </cell>
          <cell r="BA151">
            <v>26.4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A152">
            <v>6</v>
          </cell>
          <cell r="B152" t="str">
            <v>Panil t = 3 cm</v>
          </cell>
          <cell r="C152" t="str">
            <v>M2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0.49500000000000005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12.700000000000001</v>
          </cell>
          <cell r="AD152">
            <v>0</v>
          </cell>
          <cell r="AE152">
            <v>6.66</v>
          </cell>
          <cell r="AF152">
            <v>0</v>
          </cell>
          <cell r="AG152">
            <v>5</v>
          </cell>
          <cell r="AH152">
            <v>0</v>
          </cell>
          <cell r="AI152">
            <v>5.8199999999999994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A153">
            <v>1</v>
          </cell>
          <cell r="B153" t="str">
            <v>Kusen Aluminium 5/10</v>
          </cell>
          <cell r="C153" t="str">
            <v>M'</v>
          </cell>
          <cell r="D153">
            <v>124948</v>
          </cell>
          <cell r="E153">
            <v>6.1999999999999993</v>
          </cell>
          <cell r="F153">
            <v>774677.59999999986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5</v>
          </cell>
          <cell r="N153">
            <v>624740</v>
          </cell>
          <cell r="O153">
            <v>27.3</v>
          </cell>
          <cell r="P153">
            <v>3411080.4</v>
          </cell>
          <cell r="Q153">
            <v>16.45</v>
          </cell>
          <cell r="R153">
            <v>2055394.5999999999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A154">
            <v>2</v>
          </cell>
          <cell r="B154" t="str">
            <v xml:space="preserve">Rangka Daun Jendela Alumunium </v>
          </cell>
          <cell r="C154" t="str">
            <v>M'</v>
          </cell>
          <cell r="D154">
            <v>124948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A155">
            <v>3</v>
          </cell>
          <cell r="B155" t="str">
            <v>Rangka Tiang Sirip Alumunium 1/1 Putih</v>
          </cell>
          <cell r="C155" t="str">
            <v>M'</v>
          </cell>
          <cell r="D155">
            <v>62474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4.9000000000000004</v>
          </cell>
          <cell r="AB155">
            <v>306122.60000000003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2.9</v>
          </cell>
          <cell r="AP155">
            <v>181174.6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1.6400000000000001</v>
          </cell>
          <cell r="AV155">
            <v>102457.36</v>
          </cell>
          <cell r="AW155">
            <v>15.75</v>
          </cell>
          <cell r="AX155">
            <v>983965.5</v>
          </cell>
          <cell r="AY155">
            <v>15.599999999999998</v>
          </cell>
          <cell r="AZ155">
            <v>974594.39999999991</v>
          </cell>
          <cell r="BA155">
            <v>31.199999999999996</v>
          </cell>
          <cell r="BB155">
            <v>1949188.7999999998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</row>
        <row r="156">
          <cell r="A156">
            <v>4</v>
          </cell>
          <cell r="B156" t="str">
            <v>Pasang Shading Sirip Alumunium 0.2/10 +Rangka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0.38250000000000001</v>
          </cell>
          <cell r="T156">
            <v>0</v>
          </cell>
          <cell r="U156">
            <v>0.38250000000000001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0.45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0.22500000000000001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0.15809999999999999</v>
          </cell>
          <cell r="AV156">
            <v>0</v>
          </cell>
          <cell r="AW156">
            <v>5.1450000000000005</v>
          </cell>
          <cell r="AX156">
            <v>0</v>
          </cell>
          <cell r="AY156">
            <v>5.04</v>
          </cell>
          <cell r="AZ156">
            <v>0</v>
          </cell>
          <cell r="BA156">
            <v>10.08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</row>
        <row r="157">
          <cell r="A157">
            <v>5</v>
          </cell>
          <cell r="B157" t="str">
            <v>Daun Pintu Panil Kamper</v>
          </cell>
          <cell r="C157" t="str">
            <v>bh</v>
          </cell>
          <cell r="D157">
            <v>550000</v>
          </cell>
          <cell r="E157">
            <v>0</v>
          </cell>
          <cell r="F157">
            <v>0</v>
          </cell>
          <cell r="G157">
            <v>0.15839999999999999</v>
          </cell>
          <cell r="H157">
            <v>87119.999999999985</v>
          </cell>
          <cell r="I157">
            <v>9.6000000000000002E-2</v>
          </cell>
          <cell r="J157">
            <v>52800</v>
          </cell>
          <cell r="K157">
            <v>0</v>
          </cell>
          <cell r="L157">
            <v>0</v>
          </cell>
          <cell r="M157">
            <v>1.2</v>
          </cell>
          <cell r="N157">
            <v>660000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</row>
        <row r="158">
          <cell r="A158">
            <v>6</v>
          </cell>
          <cell r="B158" t="str">
            <v>Plat besi t = 2 mm</v>
          </cell>
          <cell r="C158" t="str">
            <v>Kg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57.085200000000007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4.0440000000000005</v>
          </cell>
          <cell r="AL158">
            <v>0</v>
          </cell>
          <cell r="AM158">
            <v>2.6789999999999998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</row>
        <row r="159">
          <cell r="A159">
            <v>7</v>
          </cell>
          <cell r="B159" t="str">
            <v>C 40.40.2  (pesan khusus)</v>
          </cell>
          <cell r="C159" t="str">
            <v>Kg</v>
          </cell>
          <cell r="D159">
            <v>14122.3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42.56</v>
          </cell>
          <cell r="L159">
            <v>601045.08799999999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1.68</v>
          </cell>
          <cell r="AL159">
            <v>23725.463999999996</v>
          </cell>
          <cell r="AM159">
            <v>1.1447999999999998</v>
          </cell>
          <cell r="AN159">
            <v>16167.209039999996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</row>
        <row r="160">
          <cell r="A160">
            <v>8</v>
          </cell>
          <cell r="B160" t="str">
            <v>Handle besi dia 16 mm</v>
          </cell>
          <cell r="C160" t="str">
            <v>Set</v>
          </cell>
          <cell r="D160">
            <v>129652.5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129652.5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15.8</v>
          </cell>
          <cell r="AL160">
            <v>2048509.5</v>
          </cell>
          <cell r="AM160">
            <v>12.166</v>
          </cell>
          <cell r="AN160">
            <v>1577352.3149999999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</row>
        <row r="161">
          <cell r="A161">
            <v>9</v>
          </cell>
          <cell r="B161" t="str">
            <v>Hendle pintu Stainless</v>
          </cell>
          <cell r="C161" t="str">
            <v>Set</v>
          </cell>
          <cell r="D161">
            <v>261652.5</v>
          </cell>
          <cell r="E161">
            <v>2</v>
          </cell>
          <cell r="F161">
            <v>523305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2</v>
          </cell>
          <cell r="AZ161">
            <v>0</v>
          </cell>
          <cell r="BA161">
            <v>0</v>
          </cell>
          <cell r="BB161">
            <v>0</v>
          </cell>
          <cell r="BC161">
            <v>2</v>
          </cell>
          <cell r="BD161">
            <v>523305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</row>
        <row r="162">
          <cell r="A162">
            <v>10</v>
          </cell>
          <cell r="B162" t="str">
            <v>Kunci Pintu Handle stainleess (dorma)</v>
          </cell>
          <cell r="C162" t="str">
            <v>Set</v>
          </cell>
          <cell r="D162">
            <v>650000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</row>
        <row r="163">
          <cell r="A163">
            <v>11</v>
          </cell>
          <cell r="B163" t="str">
            <v>Kunci tanam Antik</v>
          </cell>
          <cell r="C163" t="str">
            <v>Set</v>
          </cell>
          <cell r="D163">
            <v>265000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</row>
        <row r="164">
          <cell r="A164">
            <v>12</v>
          </cell>
          <cell r="B164" t="str">
            <v>Kunci tanam biasa</v>
          </cell>
          <cell r="C164" t="str">
            <v>Set</v>
          </cell>
          <cell r="D164">
            <v>168565</v>
          </cell>
          <cell r="E164">
            <v>0</v>
          </cell>
          <cell r="F164">
            <v>0</v>
          </cell>
          <cell r="G164">
            <v>1</v>
          </cell>
          <cell r="H164">
            <v>168565</v>
          </cell>
          <cell r="I164">
            <v>0</v>
          </cell>
          <cell r="J164">
            <v>0</v>
          </cell>
          <cell r="K164">
            <v>1</v>
          </cell>
          <cell r="L164">
            <v>168565</v>
          </cell>
          <cell r="M164">
            <v>1</v>
          </cell>
          <cell r="N164">
            <v>168565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337130</v>
          </cell>
          <cell r="BB164">
            <v>0</v>
          </cell>
          <cell r="BC164">
            <v>2</v>
          </cell>
          <cell r="BD164">
            <v>337130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</row>
        <row r="165">
          <cell r="A165">
            <v>13</v>
          </cell>
          <cell r="B165" t="str">
            <v>Kunci Silinder</v>
          </cell>
          <cell r="C165" t="str">
            <v>Set</v>
          </cell>
          <cell r="D165">
            <v>217900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A166">
            <v>14</v>
          </cell>
          <cell r="B166" t="str">
            <v>Kunci Selot</v>
          </cell>
          <cell r="C166" t="str">
            <v>Set</v>
          </cell>
          <cell r="D166">
            <v>48300</v>
          </cell>
          <cell r="E166">
            <v>0</v>
          </cell>
          <cell r="F166">
            <v>0</v>
          </cell>
          <cell r="G166">
            <v>1</v>
          </cell>
          <cell r="H166">
            <v>48300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A167">
            <v>15</v>
          </cell>
          <cell r="B167" t="str">
            <v>Engsel jendela</v>
          </cell>
          <cell r="C167" t="str">
            <v>Bh</v>
          </cell>
          <cell r="D167">
            <v>16600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</row>
        <row r="168">
          <cell r="A168">
            <v>16</v>
          </cell>
          <cell r="B168" t="str">
            <v>Engsel pintu</v>
          </cell>
          <cell r="C168" t="str">
            <v>Bh</v>
          </cell>
          <cell r="D168">
            <v>44395.75</v>
          </cell>
          <cell r="E168">
            <v>4</v>
          </cell>
          <cell r="F168">
            <v>177583</v>
          </cell>
          <cell r="G168">
            <v>4</v>
          </cell>
          <cell r="H168">
            <v>177583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3</v>
          </cell>
          <cell r="N168">
            <v>133187.25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177583</v>
          </cell>
          <cell r="BB168">
            <v>0</v>
          </cell>
          <cell r="BC168">
            <v>4</v>
          </cell>
          <cell r="BD168">
            <v>177583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</row>
        <row r="169">
          <cell r="A169">
            <v>17</v>
          </cell>
          <cell r="B169" t="str">
            <v>Engsel Pintu dari pipa besi dia 2 cm</v>
          </cell>
          <cell r="C169" t="str">
            <v>Bh</v>
          </cell>
          <cell r="D169">
            <v>66593.625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</v>
          </cell>
          <cell r="L169">
            <v>133187.25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</row>
        <row r="170">
          <cell r="A170">
            <v>18</v>
          </cell>
          <cell r="B170" t="str">
            <v>Kait/hak angin</v>
          </cell>
          <cell r="C170" t="str">
            <v>Set</v>
          </cell>
          <cell r="D170">
            <v>27000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</row>
        <row r="171">
          <cell r="A171">
            <v>19</v>
          </cell>
          <cell r="B171" t="str">
            <v>Grendel pintu kuningan</v>
          </cell>
          <cell r="C171" t="str">
            <v>Bh</v>
          </cell>
          <cell r="D171">
            <v>125000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</row>
        <row r="172">
          <cell r="A172">
            <v>20</v>
          </cell>
          <cell r="B172" t="str">
            <v xml:space="preserve">Grendel jendela </v>
          </cell>
          <cell r="C172" t="str">
            <v>Bh</v>
          </cell>
          <cell r="D172">
            <v>8100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</row>
        <row r="173">
          <cell r="A173">
            <v>21</v>
          </cell>
          <cell r="B173" t="str">
            <v>Grendel pintu</v>
          </cell>
          <cell r="C173" t="str">
            <v>Bh</v>
          </cell>
          <cell r="D173">
            <v>14200</v>
          </cell>
          <cell r="E173">
            <v>0</v>
          </cell>
          <cell r="F173">
            <v>0</v>
          </cell>
          <cell r="G173">
            <v>2</v>
          </cell>
          <cell r="H173">
            <v>28400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14200</v>
          </cell>
          <cell r="BB173">
            <v>0</v>
          </cell>
          <cell r="BC173">
            <v>1</v>
          </cell>
          <cell r="BD173">
            <v>14200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</row>
        <row r="174">
          <cell r="A174">
            <v>22</v>
          </cell>
          <cell r="B174" t="str">
            <v>Stripting Knip</v>
          </cell>
          <cell r="C174" t="str">
            <v>Set</v>
          </cell>
          <cell r="D174">
            <v>13700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</row>
        <row r="175">
          <cell r="A175">
            <v>23</v>
          </cell>
          <cell r="B175" t="str">
            <v>Door Closer</v>
          </cell>
          <cell r="C175" t="str">
            <v>Set</v>
          </cell>
          <cell r="D175">
            <v>260800</v>
          </cell>
          <cell r="E175">
            <v>0</v>
          </cell>
          <cell r="F175">
            <v>0</v>
          </cell>
          <cell r="G175">
            <v>2</v>
          </cell>
          <cell r="H175">
            <v>521600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</row>
        <row r="176">
          <cell r="A176">
            <v>24</v>
          </cell>
          <cell r="B176" t="str">
            <v>Door Holder</v>
          </cell>
          <cell r="C176" t="str">
            <v>Set</v>
          </cell>
          <cell r="D176">
            <v>500000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</row>
        <row r="177">
          <cell r="A177">
            <v>25</v>
          </cell>
          <cell r="B177" t="str">
            <v>Door Stop</v>
          </cell>
          <cell r="C177" t="str">
            <v>Set</v>
          </cell>
          <cell r="D177">
            <v>32100</v>
          </cell>
          <cell r="E177">
            <v>0</v>
          </cell>
          <cell r="F177">
            <v>0</v>
          </cell>
          <cell r="G177">
            <v>0.10319999999999999</v>
          </cell>
          <cell r="H177">
            <v>3312.7199999999993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</row>
        <row r="178">
          <cell r="A178">
            <v>26</v>
          </cell>
          <cell r="B178" t="str">
            <v>Kaca bening 5 mm</v>
          </cell>
          <cell r="C178" t="str">
            <v>M2</v>
          </cell>
          <cell r="D178">
            <v>66700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0.10319999999999999</v>
          </cell>
          <cell r="J178">
            <v>6883.4399999999987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0.15809999999999999</v>
          </cell>
          <cell r="AR178">
            <v>10545.269999999999</v>
          </cell>
          <cell r="AS178">
            <v>0.15809999999999999</v>
          </cell>
          <cell r="AT178">
            <v>10545.269999999999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</row>
        <row r="179">
          <cell r="A179">
            <v>27</v>
          </cell>
          <cell r="B179" t="str">
            <v>Kaca bening 10 mm</v>
          </cell>
          <cell r="C179" t="str">
            <v>M2</v>
          </cell>
          <cell r="D179">
            <v>280895.75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23.1525</v>
          </cell>
          <cell r="P179">
            <v>6503438.8518749997</v>
          </cell>
          <cell r="Q179">
            <v>11.025</v>
          </cell>
          <cell r="R179">
            <v>3096875.6437500003</v>
          </cell>
          <cell r="S179">
            <v>6.6389999999999993</v>
          </cell>
          <cell r="T179">
            <v>1864866.8842499999</v>
          </cell>
          <cell r="U179">
            <v>6.6389999999999993</v>
          </cell>
          <cell r="V179">
            <v>1864866.8842499999</v>
          </cell>
          <cell r="W179">
            <v>0.34410000000000002</v>
          </cell>
          <cell r="X179">
            <v>96656.227575000012</v>
          </cell>
          <cell r="Y179">
            <v>0.34410000000000002</v>
          </cell>
          <cell r="Z179">
            <v>96656.227575000012</v>
          </cell>
          <cell r="AA179">
            <v>2.8280000000000003</v>
          </cell>
          <cell r="AB179">
            <v>794373.1810000001</v>
          </cell>
          <cell r="AC179">
            <v>2.8280000000000003</v>
          </cell>
          <cell r="AD179">
            <v>794373.1810000001</v>
          </cell>
          <cell r="AE179">
            <v>2.8839999999999999</v>
          </cell>
          <cell r="AF179">
            <v>810103.34299999999</v>
          </cell>
          <cell r="AG179">
            <v>1.26</v>
          </cell>
          <cell r="AH179">
            <v>353928.64500000002</v>
          </cell>
          <cell r="AI179">
            <v>1.57605</v>
          </cell>
          <cell r="AJ179">
            <v>442705.74678749999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1.375</v>
          </cell>
          <cell r="AP179">
            <v>386231.65625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</row>
        <row r="180">
          <cell r="A180">
            <v>28</v>
          </cell>
          <cell r="B180" t="str">
            <v>Kaca Bening 12 mm</v>
          </cell>
          <cell r="C180" t="str">
            <v>M2</v>
          </cell>
          <cell r="D180">
            <v>403787.64062499994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</row>
        <row r="181">
          <cell r="A181">
            <v>29</v>
          </cell>
          <cell r="B181" t="str">
            <v>Besi hollow 4/4</v>
          </cell>
          <cell r="C181" t="str">
            <v>M'</v>
          </cell>
          <cell r="D181">
            <v>48625.000000000051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5.09</v>
          </cell>
          <cell r="L181">
            <v>247501.25000000026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</row>
        <row r="182">
          <cell r="A182">
            <v>30</v>
          </cell>
          <cell r="B182" t="str">
            <v>Besi hollow 6/6</v>
          </cell>
          <cell r="C182" t="str">
            <v>M'</v>
          </cell>
          <cell r="D182">
            <v>74462.500000000058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5.09</v>
          </cell>
          <cell r="L182">
            <v>379014.12500000029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</row>
        <row r="183">
          <cell r="A183">
            <v>31</v>
          </cell>
          <cell r="B183" t="str">
            <v>Besi hollow 2.5/5</v>
          </cell>
          <cell r="C183" t="str">
            <v>Kg</v>
          </cell>
          <cell r="D183">
            <v>74462.500000000058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</row>
        <row r="184">
          <cell r="A184">
            <v>32</v>
          </cell>
          <cell r="B184" t="str">
            <v>Besi hollow 5/5</v>
          </cell>
          <cell r="C184" t="str">
            <v>Kg</v>
          </cell>
          <cell r="D184">
            <v>74462.500000000058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</row>
        <row r="185">
          <cell r="A185">
            <v>33</v>
          </cell>
          <cell r="B185" t="str">
            <v>Besi hollow 2/2</v>
          </cell>
          <cell r="C185" t="str">
            <v>Kg</v>
          </cell>
          <cell r="D185">
            <v>74462.500000000058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</row>
        <row r="186">
          <cell r="A186">
            <v>34</v>
          </cell>
          <cell r="B186" t="str">
            <v>Besi hollow 2/4</v>
          </cell>
          <cell r="C186" t="str">
            <v>Kg</v>
          </cell>
          <cell r="D186">
            <v>74462.500000000058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6.1991999999999994</v>
          </cell>
          <cell r="AZ186">
            <v>0</v>
          </cell>
          <cell r="BA186">
            <v>0</v>
          </cell>
          <cell r="BB186">
            <v>0</v>
          </cell>
          <cell r="BC186">
            <v>6.1991999999999994</v>
          </cell>
          <cell r="BD186">
            <v>461607.93000000034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</row>
        <row r="187">
          <cell r="A187">
            <v>35</v>
          </cell>
          <cell r="B187" t="str">
            <v>Kaca Tempered 12 mm</v>
          </cell>
          <cell r="C187" t="str">
            <v>M2</v>
          </cell>
          <cell r="D187">
            <v>528395.75</v>
          </cell>
          <cell r="E187">
            <v>4.3049999999999997</v>
          </cell>
          <cell r="F187">
            <v>2274743.7037499999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</row>
        <row r="188">
          <cell r="A188">
            <v>36</v>
          </cell>
          <cell r="B188" t="str">
            <v>Glass Block</v>
          </cell>
          <cell r="C188" t="str">
            <v>Bh</v>
          </cell>
          <cell r="D188">
            <v>45000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</row>
        <row r="189">
          <cell r="A189">
            <v>37</v>
          </cell>
          <cell r="B189" t="str">
            <v>Kaca Es</v>
          </cell>
          <cell r="C189" t="str">
            <v>M2</v>
          </cell>
          <cell r="D189">
            <v>66700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</row>
        <row r="190">
          <cell r="A190">
            <v>38</v>
          </cell>
          <cell r="B190" t="str">
            <v>Krepyak Kaca Nako + Kerangka</v>
          </cell>
          <cell r="C190" t="str">
            <v>M2</v>
          </cell>
          <cell r="D190">
            <v>81300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</row>
        <row r="191">
          <cell r="A191">
            <v>39</v>
          </cell>
          <cell r="B191" t="str">
            <v>Sticker Efek Kaca Es</v>
          </cell>
          <cell r="C191" t="str">
            <v>M2</v>
          </cell>
          <cell r="D191">
            <v>150000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4.1899999999999995</v>
          </cell>
          <cell r="T191">
            <v>628499.99999999988</v>
          </cell>
          <cell r="U191">
            <v>3.9323999999999999</v>
          </cell>
          <cell r="V191">
            <v>589860</v>
          </cell>
          <cell r="W191">
            <v>0</v>
          </cell>
          <cell r="X191">
            <v>0</v>
          </cell>
          <cell r="Y191">
            <v>0.16500000000000001</v>
          </cell>
          <cell r="Z191">
            <v>24750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0.31619999999999998</v>
          </cell>
          <cell r="AT191">
            <v>47430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</row>
        <row r="192">
          <cell r="A192">
            <v>40</v>
          </cell>
          <cell r="B192" t="str">
            <v>Rel Pintu Dorong</v>
          </cell>
          <cell r="C192" t="str">
            <v>M'</v>
          </cell>
          <cell r="D192">
            <v>275000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8.8000000000000007</v>
          </cell>
          <cell r="J192">
            <v>2420000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</row>
        <row r="193">
          <cell r="A193">
            <v>41</v>
          </cell>
          <cell r="B193" t="str">
            <v>Rolling Door</v>
          </cell>
          <cell r="C193" t="str">
            <v>M2</v>
          </cell>
          <cell r="D193">
            <v>358100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</row>
        <row r="194">
          <cell r="A194">
            <v>42</v>
          </cell>
          <cell r="B194" t="str">
            <v>Roster</v>
          </cell>
          <cell r="C194" t="str">
            <v>M2</v>
          </cell>
          <cell r="D194">
            <v>133850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530046</v>
          </cell>
          <cell r="BB194">
            <v>0</v>
          </cell>
          <cell r="BC194">
            <v>973089.50000000023</v>
          </cell>
          <cell r="BD194">
            <v>0</v>
          </cell>
          <cell r="BE194">
            <v>3.9600000000000004</v>
          </cell>
          <cell r="BF194">
            <v>530046</v>
          </cell>
          <cell r="BG194">
            <v>7.2700000000000014</v>
          </cell>
          <cell r="BH194">
            <v>973089.50000000023</v>
          </cell>
          <cell r="BI194">
            <v>0.64000000000000012</v>
          </cell>
          <cell r="BJ194">
            <v>85664.000000000015</v>
          </cell>
          <cell r="BK194">
            <v>0.64000000000000012</v>
          </cell>
          <cell r="BL194">
            <v>85664.000000000015</v>
          </cell>
          <cell r="BM194">
            <v>0.32000000000000006</v>
          </cell>
          <cell r="BN194">
            <v>42832.000000000007</v>
          </cell>
          <cell r="BO194">
            <v>0.72000000000000008</v>
          </cell>
          <cell r="BP194">
            <v>96372.000000000015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A195">
            <v>43</v>
          </cell>
          <cell r="B195" t="str">
            <v>Gipsum Board</v>
          </cell>
          <cell r="C195" t="str">
            <v>M2</v>
          </cell>
          <cell r="D195">
            <v>29000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</row>
        <row r="196">
          <cell r="A196">
            <v>44</v>
          </cell>
          <cell r="B196" t="str">
            <v>List Gipsum</v>
          </cell>
          <cell r="C196" t="str">
            <v>M'</v>
          </cell>
          <cell r="D196">
            <v>17300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</row>
        <row r="197">
          <cell r="A197">
            <v>45</v>
          </cell>
          <cell r="B197" t="str">
            <v>Sealent</v>
          </cell>
          <cell r="C197" t="str">
            <v>M'</v>
          </cell>
          <cell r="D197">
            <v>8400</v>
          </cell>
          <cell r="E197">
            <v>0</v>
          </cell>
          <cell r="F197">
            <v>0</v>
          </cell>
          <cell r="G197">
            <v>4.88</v>
          </cell>
          <cell r="H197">
            <v>40992</v>
          </cell>
          <cell r="I197">
            <v>4.88</v>
          </cell>
          <cell r="J197">
            <v>40992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40.319999999999993</v>
          </cell>
          <cell r="P197">
            <v>338687.99999999994</v>
          </cell>
          <cell r="Q197">
            <v>19.600000000000001</v>
          </cell>
          <cell r="R197">
            <v>164640</v>
          </cell>
          <cell r="S197">
            <v>58.63</v>
          </cell>
          <cell r="T197">
            <v>492492</v>
          </cell>
          <cell r="U197">
            <v>58.63</v>
          </cell>
          <cell r="V197">
            <v>492492</v>
          </cell>
          <cell r="W197">
            <v>5.6800000000000006</v>
          </cell>
          <cell r="X197">
            <v>47712.000000000007</v>
          </cell>
          <cell r="Y197">
            <v>5.6800000000000006</v>
          </cell>
          <cell r="Z197">
            <v>47712.000000000007</v>
          </cell>
          <cell r="AA197">
            <v>31</v>
          </cell>
          <cell r="AB197">
            <v>260400</v>
          </cell>
          <cell r="AC197">
            <v>31.400000000000002</v>
          </cell>
          <cell r="AD197">
            <v>263760</v>
          </cell>
          <cell r="AE197">
            <v>19.439999999999998</v>
          </cell>
          <cell r="AF197">
            <v>163295.99999999997</v>
          </cell>
          <cell r="AG197">
            <v>4.5999999999999996</v>
          </cell>
          <cell r="AH197">
            <v>38640</v>
          </cell>
          <cell r="AI197">
            <v>10.76</v>
          </cell>
          <cell r="AJ197">
            <v>90384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3.2800000000000002</v>
          </cell>
          <cell r="AR197">
            <v>27552.000000000004</v>
          </cell>
          <cell r="AS197">
            <v>3.2800000000000002</v>
          </cell>
          <cell r="AT197">
            <v>27552.000000000004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</row>
        <row r="198">
          <cell r="A198">
            <v>46</v>
          </cell>
          <cell r="B198" t="str">
            <v>Benangan Kusen</v>
          </cell>
          <cell r="C198" t="str">
            <v>M'</v>
          </cell>
          <cell r="D198">
            <v>4296.0074999999997</v>
          </cell>
          <cell r="E198">
            <v>6.1999999999999993</v>
          </cell>
          <cell r="F198">
            <v>26635.246499999994</v>
          </cell>
          <cell r="G198">
            <v>10.6</v>
          </cell>
          <cell r="H198">
            <v>45537.679499999998</v>
          </cell>
          <cell r="I198">
            <v>0</v>
          </cell>
          <cell r="J198">
            <v>0</v>
          </cell>
          <cell r="K198">
            <v>5.5990000000000002</v>
          </cell>
          <cell r="L198">
            <v>24053.345992499999</v>
          </cell>
          <cell r="M198">
            <v>5.7839999999999998</v>
          </cell>
          <cell r="N198">
            <v>24848.107379999998</v>
          </cell>
          <cell r="O198">
            <v>23.320000000000004</v>
          </cell>
          <cell r="P198">
            <v>100182.89490000001</v>
          </cell>
          <cell r="Q198">
            <v>13.5</v>
          </cell>
          <cell r="R198">
            <v>57996.101249999992</v>
          </cell>
          <cell r="S198">
            <v>21.6</v>
          </cell>
          <cell r="T198">
            <v>92793.762000000002</v>
          </cell>
          <cell r="U198">
            <v>21.6</v>
          </cell>
          <cell r="V198">
            <v>92793.762000000002</v>
          </cell>
          <cell r="W198">
            <v>6.4</v>
          </cell>
          <cell r="X198">
            <v>27494.448</v>
          </cell>
          <cell r="Y198">
            <v>6.4</v>
          </cell>
          <cell r="Z198">
            <v>27494.448</v>
          </cell>
          <cell r="AA198">
            <v>18.8</v>
          </cell>
          <cell r="AB198">
            <v>80764.940999999992</v>
          </cell>
          <cell r="AC198">
            <v>16.600000000000001</v>
          </cell>
          <cell r="AD198">
            <v>71313.724499999997</v>
          </cell>
          <cell r="AE198">
            <v>10.120000000000001</v>
          </cell>
          <cell r="AF198">
            <v>43475.5959</v>
          </cell>
          <cell r="AG198">
            <v>10</v>
          </cell>
          <cell r="AH198">
            <v>42960.074999999997</v>
          </cell>
          <cell r="AI198">
            <v>11.639999999999999</v>
          </cell>
          <cell r="AJ198">
            <v>50005.527299999994</v>
          </cell>
          <cell r="AK198">
            <v>20</v>
          </cell>
          <cell r="AL198">
            <v>85920.15</v>
          </cell>
          <cell r="AM198">
            <v>15.4</v>
          </cell>
          <cell r="AN198">
            <v>66158.515499999994</v>
          </cell>
          <cell r="AO198">
            <v>16.8</v>
          </cell>
          <cell r="AP198">
            <v>72172.925999999992</v>
          </cell>
          <cell r="AQ198">
            <v>4</v>
          </cell>
          <cell r="AR198">
            <v>17184.03</v>
          </cell>
          <cell r="AS198">
            <v>4</v>
          </cell>
          <cell r="AT198">
            <v>17184.03</v>
          </cell>
          <cell r="AU198">
            <v>4</v>
          </cell>
          <cell r="AV198">
            <v>17184.03</v>
          </cell>
          <cell r="AW198">
            <v>22.8</v>
          </cell>
          <cell r="AX198">
            <v>97948.97099999999</v>
          </cell>
          <cell r="AY198">
            <v>22.9</v>
          </cell>
          <cell r="AZ198">
            <v>98378.571749999988</v>
          </cell>
          <cell r="BA198">
            <v>39.200000000000003</v>
          </cell>
          <cell r="BB198">
            <v>168403.49400000001</v>
          </cell>
          <cell r="BC198">
            <v>0</v>
          </cell>
          <cell r="BD198">
            <v>0</v>
          </cell>
          <cell r="BE198">
            <v>69.599999999999994</v>
          </cell>
          <cell r="BF198">
            <v>299002.12199999997</v>
          </cell>
          <cell r="BG198">
            <v>117.6</v>
          </cell>
          <cell r="BH198">
            <v>505210.48199999996</v>
          </cell>
          <cell r="BI198">
            <v>8</v>
          </cell>
          <cell r="BJ198">
            <v>34368.06</v>
          </cell>
          <cell r="BK198">
            <v>8</v>
          </cell>
          <cell r="BL198">
            <v>34368.06</v>
          </cell>
          <cell r="BM198">
            <v>4.8000000000000007</v>
          </cell>
          <cell r="BN198">
            <v>20620.836000000003</v>
          </cell>
          <cell r="BO198">
            <v>15.200000000000001</v>
          </cell>
          <cell r="BP198">
            <v>65299.313999999998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A199">
            <v>47</v>
          </cell>
          <cell r="B199" t="str">
            <v xml:space="preserve">Cat Kayu </v>
          </cell>
          <cell r="C199" t="str">
            <v>M2</v>
          </cell>
          <cell r="D199">
            <v>19370.5</v>
          </cell>
          <cell r="E199">
            <v>0</v>
          </cell>
          <cell r="F199">
            <v>0</v>
          </cell>
          <cell r="G199">
            <v>4.68</v>
          </cell>
          <cell r="H199">
            <v>90653.939999999988</v>
          </cell>
          <cell r="I199">
            <v>4.7</v>
          </cell>
          <cell r="J199">
            <v>91041.35</v>
          </cell>
          <cell r="K199">
            <v>0</v>
          </cell>
          <cell r="L199">
            <v>0</v>
          </cell>
          <cell r="M199">
            <v>4.0991999999999997</v>
          </cell>
          <cell r="N199">
            <v>79403.553599999999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3.3503999999999992</v>
          </cell>
          <cell r="AL199">
            <v>64898.923199999983</v>
          </cell>
          <cell r="AM199">
            <v>2.2895999999999996</v>
          </cell>
          <cell r="AN199">
            <v>44350.696799999991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</row>
        <row r="200">
          <cell r="A200">
            <v>48</v>
          </cell>
          <cell r="B200" t="str">
            <v>Cat Besi</v>
          </cell>
          <cell r="C200" t="str">
            <v>M2</v>
          </cell>
          <cell r="D200">
            <v>13698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5.6445590696960588</v>
          </cell>
          <cell r="L200">
            <v>77319.170136696615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0.12169439999999999</v>
          </cell>
          <cell r="AL200">
            <v>1666.9698911999999</v>
          </cell>
          <cell r="AM200">
            <v>0.15644160000000001</v>
          </cell>
          <cell r="AN200">
            <v>2142.9370368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0.7439039999999999</v>
          </cell>
          <cell r="AZ200">
            <v>0</v>
          </cell>
          <cell r="BA200">
            <v>0</v>
          </cell>
          <cell r="BB200">
            <v>0</v>
          </cell>
          <cell r="BC200">
            <v>0.7439039999999999</v>
          </cell>
          <cell r="BD200">
            <v>10189.996991999998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</row>
        <row r="201">
          <cell r="A201">
            <v>49</v>
          </cell>
          <cell r="B201" t="str">
            <v>Cat Dinding</v>
          </cell>
          <cell r="C201" t="str">
            <v>M2</v>
          </cell>
          <cell r="D201">
            <v>9900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78408.000000000015</v>
          </cell>
          <cell r="BB201">
            <v>0</v>
          </cell>
          <cell r="BC201">
            <v>143946.00000000003</v>
          </cell>
          <cell r="BD201">
            <v>0</v>
          </cell>
          <cell r="BE201">
            <v>7.9200000000000008</v>
          </cell>
          <cell r="BF201">
            <v>78408.000000000015</v>
          </cell>
          <cell r="BG201">
            <v>14.540000000000003</v>
          </cell>
          <cell r="BH201">
            <v>143946.00000000003</v>
          </cell>
          <cell r="BI201">
            <v>1.2800000000000002</v>
          </cell>
          <cell r="BJ201">
            <v>12672.000000000002</v>
          </cell>
          <cell r="BK201">
            <v>1.2800000000000002</v>
          </cell>
          <cell r="BL201">
            <v>12672.000000000002</v>
          </cell>
          <cell r="BM201">
            <v>0.64000000000000012</v>
          </cell>
          <cell r="BN201">
            <v>6336.0000000000009</v>
          </cell>
          <cell r="BO201">
            <v>1.4400000000000002</v>
          </cell>
          <cell r="BP201">
            <v>14256.000000000002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A202">
            <v>50</v>
          </cell>
          <cell r="B202" t="str">
            <v>Plesteran Camprot</v>
          </cell>
          <cell r="C202" t="str">
            <v>M2</v>
          </cell>
          <cell r="D202">
            <v>14600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DR202">
            <v>0</v>
          </cell>
          <cell r="EB202">
            <v>0</v>
          </cell>
          <cell r="EL202">
            <v>0</v>
          </cell>
          <cell r="EV202">
            <v>0</v>
          </cell>
        </row>
        <row r="203">
          <cell r="A203">
            <v>51</v>
          </cell>
          <cell r="B203" t="str">
            <v>Rangka Metal Furring</v>
          </cell>
          <cell r="C203" t="str">
            <v>M'</v>
          </cell>
          <cell r="D203">
            <v>90000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</row>
        <row r="204">
          <cell r="A204">
            <v>0</v>
          </cell>
        </row>
        <row r="205">
          <cell r="B205" t="str">
            <v>Jumlah Harga</v>
          </cell>
          <cell r="C205">
            <v>3776944.5502499999</v>
          </cell>
          <cell r="D205">
            <v>1212064.3395</v>
          </cell>
          <cell r="E205">
            <v>2611716.79</v>
          </cell>
          <cell r="F205">
            <v>3776944.5502499999</v>
          </cell>
          <cell r="G205">
            <v>1690743.9109799999</v>
          </cell>
          <cell r="H205">
            <v>1212064.3395</v>
          </cell>
          <cell r="I205">
            <v>5374906.3450000007</v>
          </cell>
          <cell r="J205">
            <v>2611716.79</v>
          </cell>
          <cell r="K205">
            <v>3040012.6462500002</v>
          </cell>
          <cell r="L205">
            <v>1760337.7291291971</v>
          </cell>
          <cell r="M205">
            <v>196612.67557500003</v>
          </cell>
          <cell r="N205">
            <v>1690743.9109799999</v>
          </cell>
          <cell r="O205">
            <v>1129446.9055000001</v>
          </cell>
          <cell r="P205">
            <v>10353390.146775</v>
          </cell>
          <cell r="Q205">
            <v>435528.72000000003</v>
          </cell>
          <cell r="R205">
            <v>5374906.3450000007</v>
          </cell>
          <cell r="S205">
            <v>2224721.0070912</v>
          </cell>
          <cell r="T205">
            <v>3078652.6462499998</v>
          </cell>
          <cell r="U205">
            <v>639579.18224999995</v>
          </cell>
          <cell r="V205">
            <v>3040012.6462500002</v>
          </cell>
          <cell r="W205">
            <v>102711.3</v>
          </cell>
          <cell r="X205">
            <v>171862.67557500003</v>
          </cell>
          <cell r="Y205">
            <v>1081914.4709999999</v>
          </cell>
          <cell r="Z205">
            <v>196612.67557500003</v>
          </cell>
          <cell r="AA205">
            <v>2117592.2939999998</v>
          </cell>
          <cell r="AB205">
            <v>1441660.7220000001</v>
          </cell>
          <cell r="AC205">
            <v>907456.12199999997</v>
          </cell>
          <cell r="AD205">
            <v>1129446.9055000001</v>
          </cell>
          <cell r="AE205">
            <v>132704.06000000003</v>
          </cell>
          <cell r="AF205">
            <v>1016874.9389</v>
          </cell>
          <cell r="AG205">
            <v>0</v>
          </cell>
          <cell r="AH205">
            <v>435528.72000000003</v>
          </cell>
          <cell r="AI205">
            <v>0</v>
          </cell>
          <cell r="AJ205">
            <v>583095.27408749994</v>
          </cell>
          <cell r="AK205">
            <v>0</v>
          </cell>
          <cell r="AL205">
            <v>2224721.0070912</v>
          </cell>
          <cell r="AM205">
            <v>0</v>
          </cell>
          <cell r="AN205">
            <v>1706171.6733768</v>
          </cell>
          <cell r="AO205">
            <v>0</v>
          </cell>
          <cell r="AP205">
            <v>639579.18224999995</v>
          </cell>
          <cell r="AQ205">
            <v>0</v>
          </cell>
          <cell r="AR205">
            <v>55281.3</v>
          </cell>
          <cell r="AS205">
            <v>0</v>
          </cell>
          <cell r="AT205">
            <v>102711.3</v>
          </cell>
          <cell r="AU205">
            <v>0</v>
          </cell>
          <cell r="AV205">
            <v>119641.39</v>
          </cell>
          <cell r="AW205">
            <v>0</v>
          </cell>
          <cell r="AX205">
            <v>1081914.4709999999</v>
          </cell>
          <cell r="AY205">
            <v>0</v>
          </cell>
          <cell r="AZ205">
            <v>1072972.9717499998</v>
          </cell>
          <cell r="BA205">
            <v>0</v>
          </cell>
          <cell r="BB205">
            <v>2117592.2939999998</v>
          </cell>
          <cell r="BC205">
            <v>0</v>
          </cell>
          <cell r="BD205">
            <v>1524015.9269920003</v>
          </cell>
          <cell r="BE205">
            <v>0</v>
          </cell>
          <cell r="BF205">
            <v>907456.12199999997</v>
          </cell>
          <cell r="BG205">
            <v>0</v>
          </cell>
          <cell r="BH205">
            <v>1622245.9820000003</v>
          </cell>
          <cell r="BI205">
            <v>0</v>
          </cell>
          <cell r="BJ205">
            <v>132704.06000000003</v>
          </cell>
          <cell r="BK205">
            <v>0</v>
          </cell>
          <cell r="BL205">
            <v>132704.06000000003</v>
          </cell>
          <cell r="BM205">
            <v>0</v>
          </cell>
          <cell r="BN205">
            <v>69788.83600000001</v>
          </cell>
          <cell r="BO205">
            <v>0</v>
          </cell>
          <cell r="BP205">
            <v>175927.31400000001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X205">
            <v>102711.3</v>
          </cell>
          <cell r="DH205">
            <v>119641.39</v>
          </cell>
          <cell r="DR205">
            <v>1081914.4709999999</v>
          </cell>
          <cell r="EB205">
            <v>1072972.9717499998</v>
          </cell>
          <cell r="EL205">
            <v>2117592.2939999998</v>
          </cell>
          <cell r="EV205">
            <v>1524015.9269920003</v>
          </cell>
          <cell r="FF205">
            <v>907456.12199999997</v>
          </cell>
          <cell r="FP205">
            <v>1622245.9820000003</v>
          </cell>
          <cell r="FZ205">
            <v>132704.06000000003</v>
          </cell>
        </row>
        <row r="206">
          <cell r="F206">
            <v>6424805.5502499994</v>
          </cell>
          <cell r="G206">
            <v>4349487.5559539944</v>
          </cell>
          <cell r="H206">
            <v>2566512.0490891971</v>
          </cell>
          <cell r="I206">
            <v>1690743.9109799999</v>
          </cell>
          <cell r="J206">
            <v>4349487.5559539944</v>
          </cell>
          <cell r="K206">
            <v>5374906.3450000007</v>
          </cell>
          <cell r="L206">
            <v>2566512.0490891971</v>
          </cell>
          <cell r="M206">
            <v>3087805.2562500001</v>
          </cell>
          <cell r="N206">
            <v>1690743.9109799999</v>
          </cell>
          <cell r="O206">
            <v>196612.67557500003</v>
          </cell>
          <cell r="P206">
            <v>10353390.146775</v>
          </cell>
          <cell r="Q206">
            <v>1129446.9055000001</v>
          </cell>
          <cell r="R206">
            <v>5374906.3450000007</v>
          </cell>
          <cell r="S206" t="str">
            <v>J8 TK = J10 SD</v>
          </cell>
          <cell r="T206">
            <v>3126445.2562500001</v>
          </cell>
          <cell r="U206">
            <v>0</v>
          </cell>
          <cell r="V206">
            <v>3087805.2562500001</v>
          </cell>
          <cell r="W206">
            <v>0</v>
          </cell>
          <cell r="X206">
            <v>171862.67557500003</v>
          </cell>
          <cell r="Y206">
            <v>0</v>
          </cell>
          <cell r="Z206">
            <v>196612.67557500003</v>
          </cell>
          <cell r="AA206">
            <v>0</v>
          </cell>
          <cell r="AB206">
            <v>1497887.3220000002</v>
          </cell>
          <cell r="AC206">
            <v>0</v>
          </cell>
          <cell r="AD206">
            <v>1129446.9055000001</v>
          </cell>
          <cell r="AE206">
            <v>0</v>
          </cell>
          <cell r="AF206">
            <v>0</v>
          </cell>
          <cell r="AG206">
            <v>0</v>
          </cell>
          <cell r="AH206" t="str">
            <v>J7 TK = J9 SD</v>
          </cell>
          <cell r="AI206">
            <v>0</v>
          </cell>
          <cell r="AJ206" t="str">
            <v>J8 TK = J10 SD</v>
          </cell>
        </row>
        <row r="207">
          <cell r="J207">
            <v>-1737770.7659539944</v>
          </cell>
          <cell r="K207">
            <v>-806174.31995999999</v>
          </cell>
          <cell r="L207">
            <v>-806174.31995999999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R208">
            <v>0</v>
          </cell>
        </row>
        <row r="209">
          <cell r="A209" t="str">
            <v>No.</v>
          </cell>
          <cell r="B209" t="str">
            <v>Item Pekerjaan</v>
          </cell>
          <cell r="C209" t="str">
            <v>Satuan</v>
          </cell>
          <cell r="D209" t="str">
            <v>Harga Satuan</v>
          </cell>
          <cell r="E209" t="str">
            <v>P1</v>
          </cell>
          <cell r="F209" t="str">
            <v>P2</v>
          </cell>
          <cell r="G209" t="str">
            <v>P2</v>
          </cell>
          <cell r="H209" t="str">
            <v>P4</v>
          </cell>
          <cell r="I209" t="str">
            <v>P3</v>
          </cell>
          <cell r="J209" t="str">
            <v>P6</v>
          </cell>
          <cell r="K209" t="str">
            <v>P4</v>
          </cell>
          <cell r="L209" t="str">
            <v>P8</v>
          </cell>
          <cell r="M209" t="str">
            <v>P5</v>
          </cell>
          <cell r="N209" t="str">
            <v>J1</v>
          </cell>
          <cell r="O209" t="str">
            <v>P6</v>
          </cell>
          <cell r="P209" t="str">
            <v>J2</v>
          </cell>
          <cell r="Q209" t="str">
            <v>P7</v>
          </cell>
          <cell r="R209" t="str">
            <v>J3</v>
          </cell>
          <cell r="S209" t="str">
            <v>P8</v>
          </cell>
          <cell r="T209" t="str">
            <v>J5</v>
          </cell>
          <cell r="U209" t="str">
            <v>P9</v>
          </cell>
          <cell r="V209" t="str">
            <v>J7</v>
          </cell>
          <cell r="W209" t="str">
            <v>J1</v>
          </cell>
          <cell r="X209" t="str">
            <v>BV1</v>
          </cell>
          <cell r="Y209" t="str">
            <v>J1'</v>
          </cell>
          <cell r="Z209" t="str">
            <v>M2</v>
          </cell>
          <cell r="AA209" t="str">
            <v>J2</v>
          </cell>
          <cell r="AB209" t="str">
            <v>R1</v>
          </cell>
          <cell r="AC209" t="str">
            <v>J2'</v>
          </cell>
          <cell r="AD209" t="str">
            <v>R2</v>
          </cell>
          <cell r="AE209" t="str">
            <v>J3</v>
          </cell>
          <cell r="AF209" t="str">
            <v>R3</v>
          </cell>
          <cell r="AG209" t="str">
            <v>J4</v>
          </cell>
          <cell r="AH209" t="str">
            <v>R5</v>
          </cell>
          <cell r="AI209" t="str">
            <v>J5</v>
          </cell>
          <cell r="AJ209" t="str">
            <v>R7</v>
          </cell>
          <cell r="AK209" t="str">
            <v>J6</v>
          </cell>
          <cell r="AL209" t="str">
            <v>R9</v>
          </cell>
          <cell r="AM209" t="str">
            <v>J7</v>
          </cell>
          <cell r="AN209" t="str">
            <v>R10'</v>
          </cell>
          <cell r="AO209" t="str">
            <v>J8</v>
          </cell>
          <cell r="AP209" t="str">
            <v>R11'</v>
          </cell>
          <cell r="AQ209" t="str">
            <v>BV1</v>
          </cell>
          <cell r="AR209" t="str">
            <v>R13</v>
          </cell>
          <cell r="AS209" t="str">
            <v>M1</v>
          </cell>
          <cell r="AT209" t="str">
            <v>R15</v>
          </cell>
          <cell r="AU209" t="str">
            <v>M2</v>
          </cell>
          <cell r="AV209" t="str">
            <v>R17</v>
          </cell>
          <cell r="AW209" t="str">
            <v>M3</v>
          </cell>
          <cell r="AX209">
            <v>0</v>
          </cell>
          <cell r="AY209" t="str">
            <v>R1</v>
          </cell>
          <cell r="AZ209">
            <v>0</v>
          </cell>
          <cell r="BA209" t="str">
            <v>R1'</v>
          </cell>
          <cell r="BB209">
            <v>0</v>
          </cell>
          <cell r="BC209" t="str">
            <v>R2</v>
          </cell>
          <cell r="BD209">
            <v>0</v>
          </cell>
          <cell r="BE209" t="str">
            <v>R2'</v>
          </cell>
          <cell r="BF209">
            <v>0</v>
          </cell>
          <cell r="BG209" t="str">
            <v>R3</v>
          </cell>
          <cell r="BH209">
            <v>0</v>
          </cell>
          <cell r="BI209" t="str">
            <v>R4</v>
          </cell>
          <cell r="BJ209">
            <v>0</v>
          </cell>
          <cell r="BK209" t="str">
            <v>R5</v>
          </cell>
          <cell r="BL209">
            <v>0</v>
          </cell>
          <cell r="BM209" t="str">
            <v>R6</v>
          </cell>
          <cell r="BN209">
            <v>0</v>
          </cell>
          <cell r="BO209" t="str">
            <v>R7</v>
          </cell>
          <cell r="BP209">
            <v>0</v>
          </cell>
          <cell r="BQ209" t="str">
            <v>R8</v>
          </cell>
          <cell r="BR209">
            <v>0</v>
          </cell>
          <cell r="BS209" t="str">
            <v>R9</v>
          </cell>
          <cell r="BT209">
            <v>0</v>
          </cell>
          <cell r="BU209" t="str">
            <v>R10</v>
          </cell>
          <cell r="BV209">
            <v>0</v>
          </cell>
          <cell r="BW209" t="str">
            <v>R10'</v>
          </cell>
          <cell r="BX209">
            <v>0</v>
          </cell>
          <cell r="BY209" t="str">
            <v>R11</v>
          </cell>
          <cell r="BZ209">
            <v>0</v>
          </cell>
          <cell r="CA209" t="str">
            <v>R11'</v>
          </cell>
          <cell r="CB209">
            <v>0</v>
          </cell>
          <cell r="CC209" t="str">
            <v>R12</v>
          </cell>
          <cell r="CD209">
            <v>0</v>
          </cell>
          <cell r="CE209" t="str">
            <v>R13</v>
          </cell>
          <cell r="CF209">
            <v>0</v>
          </cell>
          <cell r="CG209" t="str">
            <v>R14</v>
          </cell>
          <cell r="CH209">
            <v>0</v>
          </cell>
          <cell r="CI209" t="str">
            <v>R15</v>
          </cell>
          <cell r="CJ209">
            <v>0</v>
          </cell>
          <cell r="CK209" t="str">
            <v>R16</v>
          </cell>
          <cell r="CL209">
            <v>0</v>
          </cell>
          <cell r="CM209" t="str">
            <v>R17</v>
          </cell>
          <cell r="CN209">
            <v>0</v>
          </cell>
          <cell r="CO209" t="str">
            <v>R18</v>
          </cell>
        </row>
        <row r="210">
          <cell r="D210" t="str">
            <v>Rp.</v>
          </cell>
          <cell r="E210" t="str">
            <v>Vol.</v>
          </cell>
          <cell r="F210" t="str">
            <v>Jumlah Harga</v>
          </cell>
          <cell r="G210" t="str">
            <v>Vol.</v>
          </cell>
          <cell r="H210" t="str">
            <v>Jumlah Harga</v>
          </cell>
          <cell r="I210" t="str">
            <v>Vol.</v>
          </cell>
          <cell r="J210" t="str">
            <v>Jumlah Harga</v>
          </cell>
          <cell r="K210" t="str">
            <v>Vol.</v>
          </cell>
          <cell r="L210" t="str">
            <v>Jumlah Harga</v>
          </cell>
          <cell r="M210" t="str">
            <v>Vol.</v>
          </cell>
          <cell r="N210" t="str">
            <v>Jumlah Harga</v>
          </cell>
          <cell r="O210" t="str">
            <v>Vol.</v>
          </cell>
          <cell r="P210" t="str">
            <v>Jumlah Harga</v>
          </cell>
          <cell r="Q210" t="str">
            <v>Vol.</v>
          </cell>
          <cell r="R210" t="str">
            <v>Jumlah Harga</v>
          </cell>
          <cell r="S210" t="str">
            <v>Vol.</v>
          </cell>
          <cell r="T210" t="str">
            <v>Jumlah Harga</v>
          </cell>
          <cell r="U210" t="str">
            <v>Vol.</v>
          </cell>
          <cell r="V210" t="str">
            <v>Jumlah Harga</v>
          </cell>
          <cell r="W210" t="str">
            <v>Vol.</v>
          </cell>
          <cell r="X210" t="str">
            <v>Jumlah Harga</v>
          </cell>
          <cell r="Y210" t="str">
            <v>Vol.</v>
          </cell>
          <cell r="Z210" t="str">
            <v>Jumlah Harga</v>
          </cell>
          <cell r="AA210" t="str">
            <v>Vol.</v>
          </cell>
          <cell r="AB210" t="str">
            <v>Jumlah Harga</v>
          </cell>
          <cell r="AC210" t="str">
            <v>Vol.</v>
          </cell>
          <cell r="AD210" t="str">
            <v>Jumlah Harga</v>
          </cell>
          <cell r="AE210" t="str">
            <v>Vol.</v>
          </cell>
          <cell r="AF210" t="str">
            <v>Jumlah Harga</v>
          </cell>
          <cell r="AG210" t="str">
            <v>Vol.</v>
          </cell>
          <cell r="AH210" t="str">
            <v>Jumlah Harga</v>
          </cell>
          <cell r="AI210" t="str">
            <v>Vol.</v>
          </cell>
          <cell r="AJ210" t="str">
            <v>Jumlah Harga</v>
          </cell>
          <cell r="AK210" t="str">
            <v>Vol.</v>
          </cell>
          <cell r="AL210" t="str">
            <v>Jumlah Harga</v>
          </cell>
          <cell r="AM210" t="str">
            <v>Vol.</v>
          </cell>
          <cell r="AN210" t="str">
            <v>Jumlah Harga</v>
          </cell>
          <cell r="AO210" t="str">
            <v>Vol.</v>
          </cell>
          <cell r="AP210" t="str">
            <v>Jumlah Harga</v>
          </cell>
          <cell r="AQ210" t="str">
            <v>Vol.</v>
          </cell>
          <cell r="AR210" t="str">
            <v>Jumlah Harga</v>
          </cell>
          <cell r="AS210" t="str">
            <v>Vol.</v>
          </cell>
          <cell r="AT210" t="str">
            <v>Jumlah Harga</v>
          </cell>
          <cell r="AU210" t="str">
            <v>Vol.</v>
          </cell>
          <cell r="AV210" t="str">
            <v>Jumlah Harga</v>
          </cell>
          <cell r="AW210" t="str">
            <v>Vol.</v>
          </cell>
          <cell r="AX210" t="str">
            <v>Jumlah Harga</v>
          </cell>
          <cell r="AY210" t="str">
            <v>Vol.</v>
          </cell>
          <cell r="AZ210" t="str">
            <v>Jumlah Harga</v>
          </cell>
          <cell r="BA210" t="str">
            <v>Vol.</v>
          </cell>
          <cell r="BB210" t="str">
            <v>Jumlah Harga</v>
          </cell>
          <cell r="BC210" t="str">
            <v>Vol.</v>
          </cell>
          <cell r="BD210" t="str">
            <v>Jumlah Harga</v>
          </cell>
          <cell r="BE210" t="str">
            <v>Vol.</v>
          </cell>
          <cell r="BF210" t="str">
            <v>Jumlah Harga</v>
          </cell>
          <cell r="BG210" t="str">
            <v>Vol.</v>
          </cell>
          <cell r="BH210" t="str">
            <v>Jumlah Harga</v>
          </cell>
          <cell r="BI210" t="str">
            <v>Vol.</v>
          </cell>
          <cell r="BJ210" t="str">
            <v>Jumlah Harga</v>
          </cell>
          <cell r="BK210" t="str">
            <v>Vol.</v>
          </cell>
          <cell r="BL210" t="str">
            <v>Jumlah Harga</v>
          </cell>
          <cell r="BM210" t="str">
            <v>Vol.</v>
          </cell>
          <cell r="BN210" t="str">
            <v>Jumlah Harga</v>
          </cell>
          <cell r="BO210" t="str">
            <v>Vol.</v>
          </cell>
          <cell r="BP210" t="str">
            <v>Jumlah Harga</v>
          </cell>
          <cell r="BQ210" t="str">
            <v>Vol.</v>
          </cell>
          <cell r="BR210" t="str">
            <v>Jumlah Harga</v>
          </cell>
          <cell r="BS210" t="str">
            <v>Vol.</v>
          </cell>
          <cell r="BT210" t="str">
            <v>Jumlah Harga</v>
          </cell>
          <cell r="BU210" t="str">
            <v>Vol.</v>
          </cell>
          <cell r="BV210" t="str">
            <v>Jumlah Harga</v>
          </cell>
          <cell r="BW210" t="str">
            <v>Vol.</v>
          </cell>
          <cell r="BX210" t="str">
            <v>Jumlah Harga</v>
          </cell>
          <cell r="BY210" t="str">
            <v>Vol.</v>
          </cell>
          <cell r="BZ210" t="str">
            <v>Jumlah Harga</v>
          </cell>
          <cell r="CA210" t="str">
            <v>Vol.</v>
          </cell>
          <cell r="CB210" t="str">
            <v>Jumlah Harga</v>
          </cell>
          <cell r="CC210" t="str">
            <v>Vol.</v>
          </cell>
          <cell r="CD210" t="str">
            <v>Jumlah Harga</v>
          </cell>
          <cell r="CE210" t="str">
            <v>Vol.</v>
          </cell>
          <cell r="CF210" t="str">
            <v>Jumlah Harga</v>
          </cell>
          <cell r="CG210" t="str">
            <v>Vol.</v>
          </cell>
          <cell r="CH210" t="str">
            <v>Jumlah Harga</v>
          </cell>
          <cell r="CI210" t="str">
            <v>Vol.</v>
          </cell>
          <cell r="CJ210" t="str">
            <v>Jumlah Harga</v>
          </cell>
          <cell r="CK210" t="str">
            <v>Vol.</v>
          </cell>
          <cell r="CL210" t="str">
            <v>Jumlah Harga</v>
          </cell>
          <cell r="CM210" t="str">
            <v>Vol.</v>
          </cell>
          <cell r="CN210" t="str">
            <v>Jumlah Harga</v>
          </cell>
          <cell r="CO210" t="str">
            <v>Vol.</v>
          </cell>
          <cell r="CP210" t="str">
            <v>Jumlah Harga</v>
          </cell>
        </row>
        <row r="211">
          <cell r="A211" t="str">
            <v>I.</v>
          </cell>
          <cell r="B211" t="str">
            <v>UNIT BANGUNAN SMA</v>
          </cell>
          <cell r="D211" t="str">
            <v>Rp.</v>
          </cell>
          <cell r="E211" t="str">
            <v>Vol.</v>
          </cell>
          <cell r="F211" t="str">
            <v>Jumlah Harga</v>
          </cell>
          <cell r="G211" t="str">
            <v>Vol.</v>
          </cell>
          <cell r="H211" t="str">
            <v>Jumlah Harga</v>
          </cell>
          <cell r="I211" t="str">
            <v>Vol.</v>
          </cell>
          <cell r="J211" t="str">
            <v>Jumlah Harga</v>
          </cell>
          <cell r="K211" t="str">
            <v>Vol.</v>
          </cell>
          <cell r="L211" t="str">
            <v>Jumlah Harga</v>
          </cell>
          <cell r="M211" t="str">
            <v>Vol.</v>
          </cell>
          <cell r="N211" t="str">
            <v>Jumlah Harga</v>
          </cell>
          <cell r="O211" t="str">
            <v>Vol.</v>
          </cell>
          <cell r="P211" t="str">
            <v>Jumlah Harga</v>
          </cell>
          <cell r="Q211" t="str">
            <v>Vol.</v>
          </cell>
          <cell r="R211" t="str">
            <v>Jumlah Harga</v>
          </cell>
          <cell r="S211" t="str">
            <v>Vol.</v>
          </cell>
          <cell r="T211" t="str">
            <v>Jumlah Harga</v>
          </cell>
          <cell r="U211" t="str">
            <v>Vol.</v>
          </cell>
          <cell r="V211" t="str">
            <v>Jumlah Harga</v>
          </cell>
          <cell r="W211" t="str">
            <v>Vol.</v>
          </cell>
          <cell r="X211" t="str">
            <v>Jumlah Harga</v>
          </cell>
          <cell r="Y211" t="str">
            <v>Vol.</v>
          </cell>
          <cell r="Z211" t="str">
            <v>Jumlah Harga</v>
          </cell>
          <cell r="AA211" t="str">
            <v>Vol.</v>
          </cell>
          <cell r="AB211" t="str">
            <v>Jumlah Harga</v>
          </cell>
          <cell r="AC211" t="str">
            <v>Vol.</v>
          </cell>
          <cell r="AD211" t="str">
            <v>Jumlah Harga</v>
          </cell>
          <cell r="AE211" t="str">
            <v>Vol.</v>
          </cell>
          <cell r="AF211" t="str">
            <v>Jumlah Harga</v>
          </cell>
          <cell r="AG211" t="str">
            <v>Vol.</v>
          </cell>
          <cell r="AH211" t="str">
            <v>Jumlah Harga</v>
          </cell>
          <cell r="AI211" t="str">
            <v>Vol.</v>
          </cell>
          <cell r="AJ211" t="str">
            <v>Jumlah Harga</v>
          </cell>
          <cell r="AK211" t="str">
            <v>Vol.</v>
          </cell>
          <cell r="AL211" t="str">
            <v>Jumlah Harga</v>
          </cell>
          <cell r="AM211" t="str">
            <v>Vol.</v>
          </cell>
          <cell r="AN211" t="str">
            <v>Jumlah Harga</v>
          </cell>
          <cell r="AO211" t="str">
            <v>Vol.</v>
          </cell>
          <cell r="AP211" t="str">
            <v>Jumlah Harga</v>
          </cell>
          <cell r="AQ211" t="str">
            <v>Vol.</v>
          </cell>
          <cell r="AR211" t="str">
            <v>Jumlah Harga</v>
          </cell>
          <cell r="AS211" t="str">
            <v>Vol.</v>
          </cell>
          <cell r="AT211" t="str">
            <v>Jumlah Harga</v>
          </cell>
          <cell r="AU211" t="str">
            <v>Vol.</v>
          </cell>
          <cell r="AV211" t="str">
            <v>Jumlah Harga</v>
          </cell>
          <cell r="AW211" t="str">
            <v>Vol.</v>
          </cell>
          <cell r="AX211" t="str">
            <v>Jumlah Harga</v>
          </cell>
          <cell r="AY211" t="str">
            <v>Vol.</v>
          </cell>
          <cell r="AZ211" t="str">
            <v>Jumlah Harga</v>
          </cell>
          <cell r="BA211" t="str">
            <v>Vol.</v>
          </cell>
          <cell r="BB211" t="str">
            <v>Jumlah Harga</v>
          </cell>
          <cell r="BC211" t="str">
            <v>Vol.</v>
          </cell>
          <cell r="BD211" t="str">
            <v>Jumlah Harga</v>
          </cell>
          <cell r="BE211" t="str">
            <v>Vol.</v>
          </cell>
          <cell r="BF211" t="str">
            <v>Jumlah Harga</v>
          </cell>
          <cell r="BG211" t="str">
            <v>Vol.</v>
          </cell>
          <cell r="BH211" t="str">
            <v>Jumlah Harga</v>
          </cell>
          <cell r="BI211" t="str">
            <v>Vol.</v>
          </cell>
          <cell r="BJ211" t="str">
            <v>Jumlah Harga</v>
          </cell>
          <cell r="BK211" t="str">
            <v>Vol.</v>
          </cell>
          <cell r="BL211" t="str">
            <v>Jumlah Harga</v>
          </cell>
          <cell r="BM211" t="str">
            <v>Vol.</v>
          </cell>
          <cell r="BN211" t="str">
            <v>Jumlah Harga</v>
          </cell>
          <cell r="BO211" t="str">
            <v>Vol.</v>
          </cell>
          <cell r="BP211" t="str">
            <v>Jumlah Harga</v>
          </cell>
          <cell r="BQ211" t="str">
            <v>Vol.</v>
          </cell>
          <cell r="BR211" t="str">
            <v>Jumlah Harga</v>
          </cell>
          <cell r="BS211" t="str">
            <v>Vol.</v>
          </cell>
          <cell r="BT211" t="str">
            <v>Jumlah Harga</v>
          </cell>
          <cell r="BU211" t="str">
            <v>Vol.</v>
          </cell>
          <cell r="BV211" t="str">
            <v>Jumlah Harga</v>
          </cell>
          <cell r="BW211" t="str">
            <v>Vol.</v>
          </cell>
          <cell r="BX211" t="str">
            <v>Jumlah Harga</v>
          </cell>
          <cell r="BY211" t="str">
            <v>Vol.</v>
          </cell>
          <cell r="BZ211" t="str">
            <v>Jumlah Harga</v>
          </cell>
          <cell r="CA211" t="str">
            <v>Vol.</v>
          </cell>
          <cell r="CB211" t="str">
            <v>Jumlah Harga</v>
          </cell>
          <cell r="CC211" t="str">
            <v>Vol.</v>
          </cell>
          <cell r="CD211" t="str">
            <v>Jumlah Harga</v>
          </cell>
          <cell r="CE211" t="str">
            <v>Vol.</v>
          </cell>
          <cell r="CF211" t="str">
            <v>Jumlah Harga</v>
          </cell>
          <cell r="CG211" t="str">
            <v>Vol.</v>
          </cell>
          <cell r="CH211" t="str">
            <v>Jumlah Harga</v>
          </cell>
          <cell r="CI211" t="str">
            <v>Vol.</v>
          </cell>
          <cell r="CJ211" t="str">
            <v>Jumlah Harga</v>
          </cell>
          <cell r="CK211" t="str">
            <v>Vol.</v>
          </cell>
          <cell r="CL211" t="str">
            <v>Jumlah Harga</v>
          </cell>
          <cell r="CM211" t="str">
            <v>Vol.</v>
          </cell>
          <cell r="CN211" t="str">
            <v>Jumlah Harga</v>
          </cell>
          <cell r="CO211" t="str">
            <v>Vol.</v>
          </cell>
          <cell r="CP211" t="str">
            <v>Jumlah Harga</v>
          </cell>
        </row>
        <row r="212">
          <cell r="A212" t="str">
            <v>I.</v>
          </cell>
          <cell r="B212" t="str">
            <v>UNIT BANGUNAN SMA</v>
          </cell>
        </row>
        <row r="213">
          <cell r="A213">
            <v>1</v>
          </cell>
          <cell r="B213" t="str">
            <v>Kayu 6/12</v>
          </cell>
          <cell r="C213" t="str">
            <v>M3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3.6144000000000003E-2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6.0400000000000011E-3</v>
          </cell>
          <cell r="R213">
            <v>0</v>
          </cell>
          <cell r="S213">
            <v>2.8E-3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1.12E-2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</row>
        <row r="214">
          <cell r="A214">
            <v>2</v>
          </cell>
          <cell r="B214" t="str">
            <v>Kayu Slimar 3/10</v>
          </cell>
          <cell r="C214" t="str">
            <v>M3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1.4159999999999999E-2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2.8E-3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3.2000000000000006E-3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</row>
        <row r="215">
          <cell r="A215">
            <v>3</v>
          </cell>
          <cell r="B215" t="str">
            <v>Kayu Slimar 3/15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2.6999999999999997E-3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1.28</v>
          </cell>
          <cell r="R215">
            <v>0</v>
          </cell>
          <cell r="S215">
            <v>2.8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3.2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</row>
        <row r="216">
          <cell r="A216">
            <v>4</v>
          </cell>
          <cell r="B216" t="str">
            <v>Kayu Slimar 3/20</v>
          </cell>
          <cell r="C216" t="str">
            <v>M3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3.5999999999999999E-3</v>
          </cell>
          <cell r="L216">
            <v>0</v>
          </cell>
          <cell r="M216">
            <v>0</v>
          </cell>
          <cell r="N216">
            <v>0</v>
          </cell>
          <cell r="O216">
            <v>1.44</v>
          </cell>
          <cell r="P216">
            <v>0</v>
          </cell>
          <cell r="Q216">
            <v>1.1000000000000001</v>
          </cell>
          <cell r="R216">
            <v>0</v>
          </cell>
          <cell r="S216">
            <v>1.2949999999999999</v>
          </cell>
          <cell r="T216">
            <v>0</v>
          </cell>
          <cell r="U216">
            <v>0.48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3.6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</row>
        <row r="217">
          <cell r="A217">
            <v>5</v>
          </cell>
          <cell r="B217" t="str">
            <v>Kayu 2/10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5.4000000000000012E-3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3.5999999999999996</v>
          </cell>
          <cell r="R217">
            <v>0</v>
          </cell>
          <cell r="S217">
            <v>4.5999999999999996</v>
          </cell>
          <cell r="T217">
            <v>0</v>
          </cell>
          <cell r="U217">
            <v>0</v>
          </cell>
          <cell r="V217">
            <v>0</v>
          </cell>
          <cell r="W217">
            <v>12.399999999999999</v>
          </cell>
          <cell r="X217">
            <v>0</v>
          </cell>
          <cell r="Y217">
            <v>12.399999999999999</v>
          </cell>
          <cell r="Z217">
            <v>0</v>
          </cell>
          <cell r="AA217">
            <v>17.399999999999999</v>
          </cell>
          <cell r="AB217">
            <v>0</v>
          </cell>
          <cell r="AC217">
            <v>17.399999999999999</v>
          </cell>
          <cell r="AD217">
            <v>0</v>
          </cell>
          <cell r="AE217">
            <v>9.3500000000000014</v>
          </cell>
          <cell r="AF217">
            <v>0</v>
          </cell>
          <cell r="AG217">
            <v>4</v>
          </cell>
          <cell r="AH217">
            <v>0</v>
          </cell>
          <cell r="AI217">
            <v>6.3999999999999995</v>
          </cell>
          <cell r="AJ217">
            <v>0</v>
          </cell>
          <cell r="AK217">
            <v>5.9</v>
          </cell>
          <cell r="AL217">
            <v>0</v>
          </cell>
          <cell r="AM217">
            <v>46.699999999999996</v>
          </cell>
          <cell r="AN217">
            <v>0</v>
          </cell>
          <cell r="AO217">
            <v>4</v>
          </cell>
          <cell r="AP217">
            <v>0</v>
          </cell>
          <cell r="AQ217">
            <v>3.2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4.9000000000000004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</row>
        <row r="218">
          <cell r="A218">
            <v>6</v>
          </cell>
          <cell r="B218" t="str">
            <v>Panil t = 3 cm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0.49500000000000005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</row>
        <row r="219">
          <cell r="A219">
            <v>1</v>
          </cell>
          <cell r="B219" t="str">
            <v>Kusen Aluminium 5/10</v>
          </cell>
          <cell r="C219" t="str">
            <v>M'</v>
          </cell>
          <cell r="D219">
            <v>124948</v>
          </cell>
          <cell r="E219">
            <v>6.1999999999999993</v>
          </cell>
          <cell r="F219">
            <v>774677.59999999986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5</v>
          </cell>
          <cell r="L219">
            <v>624740</v>
          </cell>
          <cell r="M219">
            <v>6.1999999999999993</v>
          </cell>
          <cell r="N219">
            <v>774677.59999999986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</row>
        <row r="220">
          <cell r="A220">
            <v>2</v>
          </cell>
          <cell r="B220" t="str">
            <v xml:space="preserve">Rangka Daun Jendela Alumunium </v>
          </cell>
          <cell r="C220" t="str">
            <v>M'</v>
          </cell>
          <cell r="D220">
            <v>124948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</row>
        <row r="221">
          <cell r="A221">
            <v>3</v>
          </cell>
          <cell r="B221" t="str">
            <v>Rangka Tiang Sirip Alumunium 1/1 Putih</v>
          </cell>
          <cell r="C221" t="str">
            <v>M'</v>
          </cell>
          <cell r="D221">
            <v>62474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2.8499999999999996</v>
          </cell>
          <cell r="V221">
            <v>0</v>
          </cell>
          <cell r="W221">
            <v>2.8499999999999996</v>
          </cell>
          <cell r="X221">
            <v>178050.89999999997</v>
          </cell>
          <cell r="Y221">
            <v>2.8499999999999996</v>
          </cell>
          <cell r="Z221">
            <v>178050.89999999997</v>
          </cell>
          <cell r="AA221">
            <v>2.8499999999999996</v>
          </cell>
          <cell r="AB221">
            <v>178050.89999999997</v>
          </cell>
          <cell r="AC221">
            <v>2.8499999999999996</v>
          </cell>
          <cell r="AD221">
            <v>178050.89999999997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1.85</v>
          </cell>
          <cell r="AL221">
            <v>115576.90000000001</v>
          </cell>
          <cell r="AM221">
            <v>16.600000000000001</v>
          </cell>
          <cell r="AN221">
            <v>1037068.4000000001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</row>
        <row r="222">
          <cell r="A222">
            <v>4</v>
          </cell>
          <cell r="B222" t="str">
            <v>Pasang Shading Sirip Alumunium 0.2/10 +Rangka</v>
          </cell>
          <cell r="C222" t="str">
            <v>M2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0.50749999999999995</v>
          </cell>
          <cell r="V222">
            <v>0</v>
          </cell>
          <cell r="W222">
            <v>0.50749999999999995</v>
          </cell>
          <cell r="X222">
            <v>0</v>
          </cell>
          <cell r="Y222">
            <v>0.50749999999999995</v>
          </cell>
          <cell r="Z222">
            <v>0</v>
          </cell>
          <cell r="AA222">
            <v>0.50749999999999995</v>
          </cell>
          <cell r="AB222">
            <v>0</v>
          </cell>
          <cell r="AC222">
            <v>0.50749999999999995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0.14499999999999999</v>
          </cell>
          <cell r="AL222">
            <v>0</v>
          </cell>
          <cell r="AM222">
            <v>1.9249999999999996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</row>
        <row r="223">
          <cell r="A223">
            <v>5</v>
          </cell>
          <cell r="B223" t="str">
            <v>Daun Pintu Panil Kamper</v>
          </cell>
          <cell r="C223" t="str">
            <v>bh</v>
          </cell>
          <cell r="D223">
            <v>550000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1.2</v>
          </cell>
          <cell r="L223">
            <v>660000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2.4E-2</v>
          </cell>
          <cell r="R223">
            <v>13200</v>
          </cell>
          <cell r="S223">
            <v>1.2E-2</v>
          </cell>
          <cell r="T223">
            <v>6600</v>
          </cell>
          <cell r="U223">
            <v>6.339599999999999</v>
          </cell>
          <cell r="V223">
            <v>3486779.9999999995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2.1599999999999998E-2</v>
          </cell>
          <cell r="AX223">
            <v>11879.999999999998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A224">
            <v>6</v>
          </cell>
          <cell r="B224" t="str">
            <v>Plat besi t = 2 mm</v>
          </cell>
          <cell r="C224" t="str">
            <v>Kg</v>
          </cell>
          <cell r="D224">
            <v>0</v>
          </cell>
          <cell r="E224">
            <v>0</v>
          </cell>
          <cell r="F224">
            <v>0</v>
          </cell>
          <cell r="G224">
            <v>107.44703200000002</v>
          </cell>
          <cell r="H224">
            <v>0</v>
          </cell>
          <cell r="I224">
            <v>57.085200000000007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</row>
        <row r="225">
          <cell r="A225">
            <v>7</v>
          </cell>
          <cell r="B225" t="str">
            <v>C 40.40.2  (pesan khusus)</v>
          </cell>
          <cell r="C225" t="str">
            <v>Kg</v>
          </cell>
          <cell r="D225">
            <v>14122.3</v>
          </cell>
          <cell r="E225">
            <v>0</v>
          </cell>
          <cell r="F225">
            <v>0</v>
          </cell>
          <cell r="G225">
            <v>86.141440000000003</v>
          </cell>
          <cell r="H225">
            <v>1216515.2581120001</v>
          </cell>
          <cell r="I225">
            <v>42.56</v>
          </cell>
          <cell r="J225">
            <v>601045.08799999999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3.5711999999999997</v>
          </cell>
          <cell r="P225">
            <v>50433.557759999996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0.90624000000000005</v>
          </cell>
          <cell r="V225">
            <v>12798.193152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</row>
        <row r="226">
          <cell r="A226">
            <v>8</v>
          </cell>
          <cell r="B226" t="str">
            <v>Handle besi dia 16 mm</v>
          </cell>
          <cell r="C226" t="str">
            <v>Set</v>
          </cell>
          <cell r="D226">
            <v>129652.5</v>
          </cell>
          <cell r="E226">
            <v>0</v>
          </cell>
          <cell r="F226">
            <v>0</v>
          </cell>
          <cell r="G226">
            <v>2</v>
          </cell>
          <cell r="H226">
            <v>259305</v>
          </cell>
          <cell r="I226">
            <v>1</v>
          </cell>
          <cell r="J226">
            <v>129652.5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</row>
        <row r="227">
          <cell r="A227">
            <v>9</v>
          </cell>
          <cell r="B227" t="str">
            <v>Hendle pintu Stainless</v>
          </cell>
          <cell r="C227" t="str">
            <v>Set</v>
          </cell>
          <cell r="D227">
            <v>261652.5</v>
          </cell>
          <cell r="E227">
            <v>2</v>
          </cell>
          <cell r="F227">
            <v>523305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</v>
          </cell>
          <cell r="N227">
            <v>523305</v>
          </cell>
          <cell r="O227">
            <v>2</v>
          </cell>
          <cell r="P227">
            <v>523305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</v>
          </cell>
          <cell r="V227">
            <v>523305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</row>
        <row r="228">
          <cell r="A228">
            <v>10</v>
          </cell>
          <cell r="B228" t="str">
            <v>Kunci Pintu Handle stainleess (dorma)</v>
          </cell>
          <cell r="C228" t="str">
            <v>Set</v>
          </cell>
          <cell r="D228">
            <v>650000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</v>
          </cell>
          <cell r="P228">
            <v>1300000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2</v>
          </cell>
          <cell r="V228">
            <v>1300000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</row>
        <row r="229">
          <cell r="A229">
            <v>11</v>
          </cell>
          <cell r="B229" t="str">
            <v>Kunci tanam Antik</v>
          </cell>
          <cell r="C229" t="str">
            <v>Set</v>
          </cell>
          <cell r="D229">
            <v>265000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</row>
        <row r="230">
          <cell r="A230">
            <v>12</v>
          </cell>
          <cell r="B230" t="str">
            <v>Kunci tanam biasa</v>
          </cell>
          <cell r="C230" t="str">
            <v>Set</v>
          </cell>
          <cell r="D230">
            <v>168565</v>
          </cell>
          <cell r="E230">
            <v>0</v>
          </cell>
          <cell r="F230">
            <v>0</v>
          </cell>
          <cell r="G230">
            <v>1</v>
          </cell>
          <cell r="H230">
            <v>168565</v>
          </cell>
          <cell r="I230">
            <v>1</v>
          </cell>
          <cell r="J230">
            <v>168565</v>
          </cell>
          <cell r="K230">
            <v>1</v>
          </cell>
          <cell r="L230">
            <v>168565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168565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</row>
        <row r="231">
          <cell r="A231">
            <v>13</v>
          </cell>
          <cell r="B231" t="str">
            <v>Kunci Silinder</v>
          </cell>
          <cell r="C231" t="str">
            <v>Set</v>
          </cell>
          <cell r="D231">
            <v>217900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</row>
        <row r="232">
          <cell r="A232">
            <v>14</v>
          </cell>
          <cell r="B232" t="str">
            <v>Kunci Selot</v>
          </cell>
          <cell r="C232" t="str">
            <v>Set</v>
          </cell>
          <cell r="D232">
            <v>48300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48300</v>
          </cell>
          <cell r="S232">
            <v>1</v>
          </cell>
          <cell r="T232">
            <v>48300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1</v>
          </cell>
          <cell r="AX232">
            <v>48300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</row>
        <row r="233">
          <cell r="A233">
            <v>15</v>
          </cell>
          <cell r="B233" t="str">
            <v>Engsel jendela</v>
          </cell>
          <cell r="C233" t="str">
            <v>Bh</v>
          </cell>
          <cell r="D233">
            <v>16600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</row>
        <row r="234">
          <cell r="A234">
            <v>16</v>
          </cell>
          <cell r="B234" t="str">
            <v>Engsel pintu</v>
          </cell>
          <cell r="C234" t="str">
            <v>Bh</v>
          </cell>
          <cell r="D234">
            <v>44395.75</v>
          </cell>
          <cell r="E234">
            <v>4</v>
          </cell>
          <cell r="F234">
            <v>177583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3</v>
          </cell>
          <cell r="L234">
            <v>133187.25</v>
          </cell>
          <cell r="M234">
            <v>4</v>
          </cell>
          <cell r="N234">
            <v>177583</v>
          </cell>
          <cell r="O234">
            <v>0</v>
          </cell>
          <cell r="P234">
            <v>0</v>
          </cell>
          <cell r="Q234">
            <v>2</v>
          </cell>
          <cell r="R234">
            <v>88791.5</v>
          </cell>
          <cell r="S234">
            <v>2</v>
          </cell>
          <cell r="T234">
            <v>88791.5</v>
          </cell>
          <cell r="U234">
            <v>6</v>
          </cell>
          <cell r="V234">
            <v>266374.5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88791.5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</row>
        <row r="235">
          <cell r="A235">
            <v>17</v>
          </cell>
          <cell r="B235" t="str">
            <v>Engsel Pintu dari pipa besi dia 2 cm</v>
          </cell>
          <cell r="C235" t="str">
            <v>Bh</v>
          </cell>
          <cell r="D235">
            <v>66593.625</v>
          </cell>
          <cell r="E235">
            <v>0</v>
          </cell>
          <cell r="F235">
            <v>0</v>
          </cell>
          <cell r="G235">
            <v>4</v>
          </cell>
          <cell r="H235">
            <v>266374.5</v>
          </cell>
          <cell r="I235">
            <v>2</v>
          </cell>
          <cell r="J235">
            <v>133187.25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</row>
        <row r="236">
          <cell r="A236">
            <v>18</v>
          </cell>
          <cell r="B236" t="str">
            <v>Kait/hak angin</v>
          </cell>
          <cell r="C236" t="str">
            <v>Set</v>
          </cell>
          <cell r="D236">
            <v>27000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</row>
        <row r="237">
          <cell r="A237">
            <v>19</v>
          </cell>
          <cell r="B237" t="str">
            <v>Grendel pintu kuningan</v>
          </cell>
          <cell r="C237" t="str">
            <v>Bh</v>
          </cell>
          <cell r="D237">
            <v>125000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</row>
        <row r="238">
          <cell r="A238">
            <v>20</v>
          </cell>
          <cell r="B238" t="str">
            <v xml:space="preserve">Grendel jendela </v>
          </cell>
          <cell r="C238" t="str">
            <v>Bh</v>
          </cell>
          <cell r="D238">
            <v>8100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</row>
        <row r="239">
          <cell r="A239">
            <v>21</v>
          </cell>
          <cell r="B239" t="str">
            <v>Grendel pintu</v>
          </cell>
          <cell r="C239" t="str">
            <v>Bh</v>
          </cell>
          <cell r="D239">
            <v>14200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14200</v>
          </cell>
          <cell r="S239">
            <v>1</v>
          </cell>
          <cell r="T239">
            <v>14200</v>
          </cell>
          <cell r="U239">
            <v>2</v>
          </cell>
          <cell r="V239">
            <v>28400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14200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A240">
            <v>22</v>
          </cell>
          <cell r="B240" t="str">
            <v>Stripting Knip</v>
          </cell>
          <cell r="C240" t="str">
            <v>Set</v>
          </cell>
          <cell r="D240">
            <v>13700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</row>
        <row r="241">
          <cell r="A241">
            <v>23</v>
          </cell>
          <cell r="B241" t="str">
            <v>Door Closer</v>
          </cell>
          <cell r="C241" t="str">
            <v>Set</v>
          </cell>
          <cell r="D241">
            <v>260800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1</v>
          </cell>
          <cell r="T241">
            <v>260800</v>
          </cell>
          <cell r="U241">
            <v>1</v>
          </cell>
          <cell r="V241">
            <v>260800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1</v>
          </cell>
          <cell r="AX241">
            <v>260800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</row>
        <row r="242">
          <cell r="A242">
            <v>24</v>
          </cell>
          <cell r="B242" t="str">
            <v>Door Holder</v>
          </cell>
          <cell r="C242" t="str">
            <v>Set</v>
          </cell>
          <cell r="D242">
            <v>500000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</row>
        <row r="243">
          <cell r="A243">
            <v>25</v>
          </cell>
          <cell r="B243" t="str">
            <v>Door Stop</v>
          </cell>
          <cell r="C243" t="str">
            <v>Set</v>
          </cell>
          <cell r="D243">
            <v>32100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32100</v>
          </cell>
          <cell r="U243">
            <v>1</v>
          </cell>
          <cell r="V243">
            <v>32100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1</v>
          </cell>
          <cell r="AX243">
            <v>32100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</row>
        <row r="244">
          <cell r="A244">
            <v>26</v>
          </cell>
          <cell r="B244" t="str">
            <v>Kaca bening 5 mm</v>
          </cell>
          <cell r="C244" t="str">
            <v>M2</v>
          </cell>
          <cell r="D244">
            <v>66700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0.48</v>
          </cell>
          <cell r="AR244">
            <v>32016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5.0399999999999993E-2</v>
          </cell>
          <cell r="AX244">
            <v>3361.6799999999994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</row>
        <row r="245">
          <cell r="A245">
            <v>27</v>
          </cell>
          <cell r="B245" t="str">
            <v>Kaca bening 10 mm</v>
          </cell>
          <cell r="C245" t="str">
            <v>M2</v>
          </cell>
          <cell r="D245">
            <v>280895.75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1.1875</v>
          </cell>
          <cell r="V245">
            <v>0</v>
          </cell>
          <cell r="W245">
            <v>1.1875</v>
          </cell>
          <cell r="X245">
            <v>333563.703125</v>
          </cell>
          <cell r="Y245">
            <v>1.1875</v>
          </cell>
          <cell r="Z245">
            <v>333563.703125</v>
          </cell>
          <cell r="AA245">
            <v>1.3174999999999999</v>
          </cell>
          <cell r="AB245">
            <v>370080.15062499995</v>
          </cell>
          <cell r="AC245">
            <v>1.3174999999999999</v>
          </cell>
          <cell r="AD245">
            <v>370080.15062499995</v>
          </cell>
          <cell r="AE245">
            <v>0.90999999999999992</v>
          </cell>
          <cell r="AF245">
            <v>255615.13249999998</v>
          </cell>
          <cell r="AG245">
            <v>0.46810000000000002</v>
          </cell>
          <cell r="AH245">
            <v>131487.300575</v>
          </cell>
          <cell r="AI245">
            <v>0</v>
          </cell>
          <cell r="AJ245">
            <v>0</v>
          </cell>
          <cell r="AK245">
            <v>0.57999999999999996</v>
          </cell>
          <cell r="AL245">
            <v>162919.53499999997</v>
          </cell>
          <cell r="AM245">
            <v>9.1875</v>
          </cell>
          <cell r="AN245">
            <v>2580729.703125</v>
          </cell>
          <cell r="AO245">
            <v>0.495</v>
          </cell>
          <cell r="AP245">
            <v>139043.39624999999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</row>
        <row r="246">
          <cell r="A246">
            <v>28</v>
          </cell>
          <cell r="B246" t="str">
            <v>Kaca Bening 12 mm</v>
          </cell>
          <cell r="C246" t="str">
            <v>M2</v>
          </cell>
          <cell r="D246">
            <v>403787.64062499994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0.84009999999999996</v>
          </cell>
          <cell r="AJ246">
            <v>339221.99688906246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</row>
        <row r="247">
          <cell r="A247">
            <v>29</v>
          </cell>
          <cell r="B247" t="str">
            <v>Besi hollow 4/4</v>
          </cell>
          <cell r="C247" t="str">
            <v>M'</v>
          </cell>
          <cell r="D247">
            <v>48625.000000000051</v>
          </cell>
          <cell r="E247">
            <v>0</v>
          </cell>
          <cell r="F247">
            <v>0</v>
          </cell>
          <cell r="G247">
            <v>6.3140000000000009</v>
          </cell>
          <cell r="H247">
            <v>307018.25000000035</v>
          </cell>
          <cell r="I247">
            <v>5.09</v>
          </cell>
          <cell r="J247">
            <v>247501.25000000026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</row>
        <row r="248">
          <cell r="A248">
            <v>30</v>
          </cell>
          <cell r="B248" t="str">
            <v>Besi hollow 6/6</v>
          </cell>
          <cell r="C248" t="str">
            <v>M'</v>
          </cell>
          <cell r="D248">
            <v>74462.500000000058</v>
          </cell>
          <cell r="E248">
            <v>0</v>
          </cell>
          <cell r="F248">
            <v>0</v>
          </cell>
          <cell r="G248">
            <v>6.3140000000000009</v>
          </cell>
          <cell r="H248">
            <v>470156.22500000044</v>
          </cell>
          <cell r="I248">
            <v>5.09</v>
          </cell>
          <cell r="J248">
            <v>379014.12500000029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</row>
        <row r="249">
          <cell r="A249">
            <v>31</v>
          </cell>
          <cell r="B249" t="str">
            <v>Besi hollow 2.5/5</v>
          </cell>
          <cell r="C249" t="str">
            <v>Kg</v>
          </cell>
          <cell r="D249">
            <v>74462.500000000058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116.68600000000001</v>
          </cell>
          <cell r="V249">
            <v>8688731.2750000078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</row>
        <row r="250">
          <cell r="A250">
            <v>32</v>
          </cell>
          <cell r="B250" t="str">
            <v>Besi hollow 5/5</v>
          </cell>
          <cell r="C250" t="str">
            <v>Kg</v>
          </cell>
          <cell r="D250">
            <v>74462.500000000058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</row>
        <row r="251">
          <cell r="A251">
            <v>33</v>
          </cell>
          <cell r="B251" t="str">
            <v>Besi hollow 2/2</v>
          </cell>
          <cell r="C251" t="str">
            <v>Kg</v>
          </cell>
          <cell r="D251">
            <v>74462.500000000058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37.725575999999997</v>
          </cell>
          <cell r="V251">
            <v>2809140.7029000018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</row>
        <row r="252">
          <cell r="A252">
            <v>34</v>
          </cell>
          <cell r="B252" t="str">
            <v>Besi hollow 2/4</v>
          </cell>
          <cell r="C252" t="str">
            <v>Kg</v>
          </cell>
          <cell r="D252">
            <v>74462.500000000058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31.488000000000003</v>
          </cell>
          <cell r="P252">
            <v>2344675.200000002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</row>
        <row r="253">
          <cell r="A253">
            <v>35</v>
          </cell>
          <cell r="B253" t="str">
            <v>Kaca Tempered 12 mm</v>
          </cell>
          <cell r="C253" t="str">
            <v>M2</v>
          </cell>
          <cell r="D253">
            <v>528395.75</v>
          </cell>
          <cell r="E253">
            <v>4.3049999999999997</v>
          </cell>
          <cell r="F253">
            <v>2274743.7037499999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4.3049999999999997</v>
          </cell>
          <cell r="N253">
            <v>2274743.7037499999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</row>
        <row r="254">
          <cell r="A254">
            <v>36</v>
          </cell>
          <cell r="B254" t="str">
            <v>Glass Block</v>
          </cell>
          <cell r="C254" t="str">
            <v>Bh</v>
          </cell>
          <cell r="D254">
            <v>45000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</row>
        <row r="255">
          <cell r="A255">
            <v>37</v>
          </cell>
          <cell r="B255" t="str">
            <v>Kaca Es</v>
          </cell>
          <cell r="C255" t="str">
            <v>M2</v>
          </cell>
          <cell r="D255">
            <v>66700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3.8399999999999997E-2</v>
          </cell>
          <cell r="R255">
            <v>2561.2799999999997</v>
          </cell>
          <cell r="S255">
            <v>0.126</v>
          </cell>
          <cell r="T255">
            <v>8404.2000000000007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</row>
        <row r="256">
          <cell r="A256">
            <v>38</v>
          </cell>
          <cell r="B256" t="str">
            <v>Krepyak Kaca Nako + Kerangka</v>
          </cell>
          <cell r="C256" t="str">
            <v>M2</v>
          </cell>
          <cell r="D256">
            <v>81300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</row>
        <row r="257">
          <cell r="A257">
            <v>39</v>
          </cell>
          <cell r="B257" t="str">
            <v>Sticker Efek Kaca Es</v>
          </cell>
          <cell r="C257" t="str">
            <v>M2</v>
          </cell>
          <cell r="D257">
            <v>150000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</row>
        <row r="258">
          <cell r="A258">
            <v>40</v>
          </cell>
          <cell r="B258" t="str">
            <v>Rel Pintu Dorong</v>
          </cell>
          <cell r="C258" t="str">
            <v>M'</v>
          </cell>
          <cell r="D258">
            <v>275000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</v>
          </cell>
          <cell r="V258">
            <v>0</v>
          </cell>
          <cell r="W258">
            <v>4</v>
          </cell>
          <cell r="X258">
            <v>1100000</v>
          </cell>
          <cell r="Y258">
            <v>4</v>
          </cell>
          <cell r="Z258">
            <v>1100000</v>
          </cell>
          <cell r="AA258">
            <v>6.4</v>
          </cell>
          <cell r="AB258">
            <v>1760000</v>
          </cell>
          <cell r="AC258">
            <v>6.4</v>
          </cell>
          <cell r="AD258">
            <v>1760000</v>
          </cell>
          <cell r="AE258">
            <v>3</v>
          </cell>
          <cell r="AF258">
            <v>825000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</row>
        <row r="259">
          <cell r="A259">
            <v>41</v>
          </cell>
          <cell r="B259" t="str">
            <v>Rolling Door</v>
          </cell>
          <cell r="C259" t="str">
            <v>M2</v>
          </cell>
          <cell r="D259">
            <v>358100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</row>
        <row r="260">
          <cell r="A260">
            <v>42</v>
          </cell>
          <cell r="B260" t="str">
            <v>Roster</v>
          </cell>
          <cell r="C260" t="str">
            <v>M2</v>
          </cell>
          <cell r="D260">
            <v>133850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0.96</v>
          </cell>
          <cell r="AZ260">
            <v>128496</v>
          </cell>
          <cell r="BA260">
            <v>0.96</v>
          </cell>
          <cell r="BB260">
            <v>128496</v>
          </cell>
          <cell r="BC260">
            <v>1.28</v>
          </cell>
          <cell r="BD260">
            <v>171328</v>
          </cell>
          <cell r="BE260">
            <v>1.28</v>
          </cell>
          <cell r="BF260">
            <v>171328</v>
          </cell>
          <cell r="BG260">
            <v>0.32000000000000006</v>
          </cell>
          <cell r="BH260">
            <v>42832.000000000007</v>
          </cell>
          <cell r="BI260">
            <v>1.92</v>
          </cell>
          <cell r="BJ260">
            <v>256992</v>
          </cell>
          <cell r="BK260">
            <v>2.8</v>
          </cell>
          <cell r="BL260">
            <v>374780</v>
          </cell>
          <cell r="BM260">
            <v>2.04</v>
          </cell>
          <cell r="BN260">
            <v>273054</v>
          </cell>
          <cell r="BO260">
            <v>0.8</v>
          </cell>
          <cell r="BP260">
            <v>107080</v>
          </cell>
          <cell r="BQ260">
            <v>0.48</v>
          </cell>
          <cell r="BR260">
            <v>64248</v>
          </cell>
          <cell r="BS260">
            <v>1.6</v>
          </cell>
          <cell r="BT260">
            <v>214160</v>
          </cell>
          <cell r="BU260">
            <v>1.4</v>
          </cell>
          <cell r="BV260">
            <v>187390</v>
          </cell>
          <cell r="BW260">
            <v>1.4</v>
          </cell>
          <cell r="BX260">
            <v>187390</v>
          </cell>
          <cell r="BY260">
            <v>0.32000000000000006</v>
          </cell>
          <cell r="BZ260">
            <v>42832.000000000007</v>
          </cell>
          <cell r="CA260">
            <v>0.32000000000000006</v>
          </cell>
          <cell r="CB260">
            <v>42832.000000000007</v>
          </cell>
          <cell r="CC260">
            <v>0.48</v>
          </cell>
          <cell r="CD260">
            <v>64248</v>
          </cell>
          <cell r="CE260">
            <v>0.64000000000000012</v>
          </cell>
          <cell r="CF260">
            <v>85664.000000000015</v>
          </cell>
          <cell r="CG260">
            <v>5.6</v>
          </cell>
          <cell r="CH260">
            <v>749560</v>
          </cell>
          <cell r="CI260">
            <v>3.6</v>
          </cell>
          <cell r="CJ260">
            <v>481860</v>
          </cell>
          <cell r="CK260">
            <v>7.0359999999999987</v>
          </cell>
          <cell r="CL260">
            <v>941768.59999999986</v>
          </cell>
          <cell r="CM260">
            <v>6.58</v>
          </cell>
          <cell r="CN260">
            <v>880733</v>
          </cell>
          <cell r="CO260">
            <v>4.4000000000000004</v>
          </cell>
          <cell r="CP260">
            <v>588940</v>
          </cell>
          <cell r="CQ260">
            <v>3.6</v>
          </cell>
          <cell r="CR260">
            <v>481860</v>
          </cell>
          <cell r="CS260">
            <v>7.0359999999999987</v>
          </cell>
          <cell r="CT260">
            <v>941768.59999999986</v>
          </cell>
          <cell r="CU260">
            <v>6.58</v>
          </cell>
          <cell r="CV260">
            <v>880733</v>
          </cell>
          <cell r="CW260">
            <v>4.4000000000000004</v>
          </cell>
          <cell r="CX260">
            <v>588940</v>
          </cell>
        </row>
        <row r="261">
          <cell r="A261">
            <v>43</v>
          </cell>
          <cell r="B261" t="str">
            <v>Gipsum Board</v>
          </cell>
          <cell r="C261" t="str">
            <v>M2</v>
          </cell>
          <cell r="D261">
            <v>29000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0.95</v>
          </cell>
          <cell r="AT261">
            <v>27550</v>
          </cell>
          <cell r="AU261">
            <v>3.3439999999999999</v>
          </cell>
          <cell r="AV261">
            <v>96976</v>
          </cell>
          <cell r="AW261">
            <v>19.399999999999999</v>
          </cell>
          <cell r="AX261">
            <v>562600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</row>
        <row r="262">
          <cell r="A262">
            <v>44</v>
          </cell>
          <cell r="B262" t="str">
            <v>List Gipsum</v>
          </cell>
          <cell r="C262" t="str">
            <v>M'</v>
          </cell>
          <cell r="D262">
            <v>17300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</row>
        <row r="263">
          <cell r="A263">
            <v>45</v>
          </cell>
          <cell r="B263" t="str">
            <v>Sealent</v>
          </cell>
          <cell r="C263" t="str">
            <v>M'</v>
          </cell>
          <cell r="D263">
            <v>8400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1.76</v>
          </cell>
          <cell r="R263">
            <v>14784</v>
          </cell>
          <cell r="S263">
            <v>0</v>
          </cell>
          <cell r="T263">
            <v>0</v>
          </cell>
          <cell r="U263">
            <v>12.5</v>
          </cell>
          <cell r="V263">
            <v>0</v>
          </cell>
          <cell r="W263">
            <v>12.5</v>
          </cell>
          <cell r="X263">
            <v>105000</v>
          </cell>
          <cell r="Y263">
            <v>12.5</v>
          </cell>
          <cell r="Z263">
            <v>105000</v>
          </cell>
          <cell r="AA263">
            <v>15.899999999999999</v>
          </cell>
          <cell r="AB263">
            <v>133560</v>
          </cell>
          <cell r="AC263">
            <v>15.899999999999999</v>
          </cell>
          <cell r="AD263">
            <v>133560</v>
          </cell>
          <cell r="AE263">
            <v>10.799999999999999</v>
          </cell>
          <cell r="AF263">
            <v>90719.999999999985</v>
          </cell>
          <cell r="AG263">
            <v>7.28</v>
          </cell>
          <cell r="AH263">
            <v>61152</v>
          </cell>
          <cell r="AI263">
            <v>12.08</v>
          </cell>
          <cell r="AJ263">
            <v>101472</v>
          </cell>
          <cell r="AK263">
            <v>3.05</v>
          </cell>
          <cell r="AL263">
            <v>25620</v>
          </cell>
          <cell r="AM263">
            <v>67.374999999999986</v>
          </cell>
          <cell r="AN263">
            <v>565949.99999999988</v>
          </cell>
          <cell r="AO263">
            <v>7.2</v>
          </cell>
          <cell r="AP263">
            <v>60480</v>
          </cell>
          <cell r="AQ263">
            <v>6.4000000000000012</v>
          </cell>
          <cell r="AR263">
            <v>53760.000000000007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2.16</v>
          </cell>
          <cell r="AX263">
            <v>18144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A264">
            <v>46</v>
          </cell>
          <cell r="B264" t="str">
            <v>Benangan Kusen</v>
          </cell>
          <cell r="C264" t="str">
            <v>M'</v>
          </cell>
          <cell r="D264">
            <v>4296.0074999999997</v>
          </cell>
          <cell r="E264">
            <v>6.1999999999999993</v>
          </cell>
          <cell r="F264">
            <v>26635.246499999994</v>
          </cell>
          <cell r="G264">
            <v>6.3140000000000009</v>
          </cell>
          <cell r="H264">
            <v>27124.991355000002</v>
          </cell>
          <cell r="I264">
            <v>5.5990000000000002</v>
          </cell>
          <cell r="J264">
            <v>24053.345992499999</v>
          </cell>
          <cell r="K264">
            <v>5.7839999999999998</v>
          </cell>
          <cell r="L264">
            <v>24848.107379999998</v>
          </cell>
          <cell r="M264">
            <v>6.1999999999999993</v>
          </cell>
          <cell r="N264">
            <v>26635.246499999994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2.2799999999999998</v>
          </cell>
          <cell r="T264">
            <v>9794.8970999999983</v>
          </cell>
          <cell r="U264">
            <v>51.899999999999991</v>
          </cell>
          <cell r="V264">
            <v>222962.78924999994</v>
          </cell>
          <cell r="W264">
            <v>14.399999999999999</v>
          </cell>
          <cell r="X264">
            <v>61862.507999999987</v>
          </cell>
          <cell r="Y264">
            <v>14.399999999999999</v>
          </cell>
          <cell r="Z264">
            <v>61862.507999999987</v>
          </cell>
          <cell r="AA264">
            <v>16</v>
          </cell>
          <cell r="AB264">
            <v>68736.12</v>
          </cell>
          <cell r="AC264">
            <v>16</v>
          </cell>
          <cell r="AD264">
            <v>68736.12</v>
          </cell>
          <cell r="AE264">
            <v>4.8000000000000007</v>
          </cell>
          <cell r="AF264">
            <v>20620.836000000003</v>
          </cell>
          <cell r="AG264">
            <v>8</v>
          </cell>
          <cell r="AH264">
            <v>34368.06</v>
          </cell>
          <cell r="AI264">
            <v>12.799999999999999</v>
          </cell>
          <cell r="AJ264">
            <v>54988.895999999993</v>
          </cell>
          <cell r="AK264">
            <v>8.5</v>
          </cell>
          <cell r="AL264">
            <v>36516.063750000001</v>
          </cell>
          <cell r="AM264">
            <v>30.599999999999998</v>
          </cell>
          <cell r="AN264">
            <v>131457.82949999999</v>
          </cell>
          <cell r="AO264">
            <v>8</v>
          </cell>
          <cell r="AP264">
            <v>34368.06</v>
          </cell>
          <cell r="AQ264">
            <v>6.4</v>
          </cell>
          <cell r="AR264">
            <v>27494.448</v>
          </cell>
          <cell r="AS264">
            <v>0</v>
          </cell>
          <cell r="AT264">
            <v>0</v>
          </cell>
          <cell r="AU264">
            <v>11.12</v>
          </cell>
          <cell r="AV264">
            <v>47771.603399999993</v>
          </cell>
          <cell r="AW264">
            <v>26.86</v>
          </cell>
          <cell r="AX264">
            <v>115390.76144999999</v>
          </cell>
          <cell r="AY264">
            <v>11.2</v>
          </cell>
          <cell r="AZ264">
            <v>48115.283999999992</v>
          </cell>
          <cell r="BA264">
            <v>11.2</v>
          </cell>
          <cell r="BB264">
            <v>48115.283999999992</v>
          </cell>
          <cell r="BC264">
            <v>16</v>
          </cell>
          <cell r="BD264">
            <v>68736.12</v>
          </cell>
          <cell r="BE264">
            <v>16</v>
          </cell>
          <cell r="BF264">
            <v>68736.12</v>
          </cell>
          <cell r="BG264">
            <v>4.8000000000000007</v>
          </cell>
          <cell r="BH264">
            <v>20620.836000000003</v>
          </cell>
          <cell r="BI264">
            <v>18</v>
          </cell>
          <cell r="BJ264">
            <v>77328.134999999995</v>
          </cell>
          <cell r="BK264">
            <v>19.599999999999998</v>
          </cell>
          <cell r="BL264">
            <v>84201.746999999988</v>
          </cell>
          <cell r="BM264">
            <v>60.400000000000006</v>
          </cell>
          <cell r="BN264">
            <v>259478.853</v>
          </cell>
          <cell r="BO264">
            <v>9.6</v>
          </cell>
          <cell r="BP264">
            <v>41241.671999999999</v>
          </cell>
          <cell r="BQ264">
            <v>6.4</v>
          </cell>
          <cell r="BR264">
            <v>27494.448</v>
          </cell>
          <cell r="BS264">
            <v>16.600000000000001</v>
          </cell>
          <cell r="BT264">
            <v>71313.724499999997</v>
          </cell>
          <cell r="BU264">
            <v>14.399999999999999</v>
          </cell>
          <cell r="BV264">
            <v>61862.507999999987</v>
          </cell>
          <cell r="BW264">
            <v>14.399999999999999</v>
          </cell>
          <cell r="BX264">
            <v>61862.507999999987</v>
          </cell>
          <cell r="BY264">
            <v>4.8000000000000007</v>
          </cell>
          <cell r="BZ264">
            <v>20620.836000000003</v>
          </cell>
          <cell r="CA264">
            <v>4.8000000000000007</v>
          </cell>
          <cell r="CB264">
            <v>20620.836000000003</v>
          </cell>
          <cell r="CC264">
            <v>6.4</v>
          </cell>
          <cell r="CD264">
            <v>27494.448</v>
          </cell>
          <cell r="CE264">
            <v>8</v>
          </cell>
          <cell r="CF264">
            <v>34368.06</v>
          </cell>
          <cell r="CG264">
            <v>30.799999999999997</v>
          </cell>
          <cell r="CH264">
            <v>132317.03099999999</v>
          </cell>
          <cell r="CI264">
            <v>22.8</v>
          </cell>
          <cell r="CJ264">
            <v>97948.97099999999</v>
          </cell>
          <cell r="CK264">
            <v>50.839999999999996</v>
          </cell>
          <cell r="CL264">
            <v>218409.02129999996</v>
          </cell>
          <cell r="CM264">
            <v>35.4</v>
          </cell>
          <cell r="CN264">
            <v>152078.66549999997</v>
          </cell>
          <cell r="CO264">
            <v>16.8</v>
          </cell>
          <cell r="CP264">
            <v>72172.925999999992</v>
          </cell>
        </row>
        <row r="265">
          <cell r="A265">
            <v>47</v>
          </cell>
          <cell r="B265" t="str">
            <v xml:space="preserve">Cat Kayu </v>
          </cell>
          <cell r="C265" t="str">
            <v>M2</v>
          </cell>
          <cell r="D265">
            <v>19370.5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4.0991999999999997</v>
          </cell>
          <cell r="L265">
            <v>79403.553599999999</v>
          </cell>
          <cell r="M265">
            <v>0</v>
          </cell>
          <cell r="N265">
            <v>0</v>
          </cell>
          <cell r="O265">
            <v>2.88</v>
          </cell>
          <cell r="P265">
            <v>55787.040000000001</v>
          </cell>
          <cell r="Q265">
            <v>1.1420000000000001</v>
          </cell>
          <cell r="R265">
            <v>22121.111000000001</v>
          </cell>
          <cell r="S265">
            <v>2.59</v>
          </cell>
          <cell r="T265">
            <v>50169.594999999994</v>
          </cell>
          <cell r="U265">
            <v>0.48</v>
          </cell>
          <cell r="V265">
            <v>9297.84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3.6</v>
          </cell>
          <cell r="AX265">
            <v>69733.8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</row>
        <row r="266">
          <cell r="A266">
            <v>48</v>
          </cell>
          <cell r="B266" t="str">
            <v>Cat Besi</v>
          </cell>
          <cell r="C266" t="str">
            <v>M2</v>
          </cell>
          <cell r="D266">
            <v>13698</v>
          </cell>
          <cell r="E266">
            <v>0</v>
          </cell>
          <cell r="F266">
            <v>0</v>
          </cell>
          <cell r="G266">
            <v>8.543518139392118</v>
          </cell>
          <cell r="H266">
            <v>117029.11147339323</v>
          </cell>
          <cell r="I266">
            <v>5.6445590696960588</v>
          </cell>
          <cell r="J266">
            <v>77319.170136696615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3.7785600000000001</v>
          </cell>
          <cell r="P266">
            <v>51758.71488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28.369569120000001</v>
          </cell>
          <cell r="V266">
            <v>388606.35780576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</row>
        <row r="267">
          <cell r="A267">
            <v>49</v>
          </cell>
          <cell r="B267" t="str">
            <v>Cat Dinding</v>
          </cell>
          <cell r="C267" t="str">
            <v>M2</v>
          </cell>
          <cell r="D267">
            <v>9900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0.95</v>
          </cell>
          <cell r="AT267">
            <v>9405</v>
          </cell>
          <cell r="AU267">
            <v>3.3439999999999999</v>
          </cell>
          <cell r="AV267">
            <v>33105.599999999999</v>
          </cell>
          <cell r="AW267">
            <v>19.399999999999999</v>
          </cell>
          <cell r="AX267">
            <v>192060</v>
          </cell>
          <cell r="AY267">
            <v>1.92</v>
          </cell>
          <cell r="AZ267">
            <v>19008</v>
          </cell>
          <cell r="BA267">
            <v>1.92</v>
          </cell>
          <cell r="BB267">
            <v>19008</v>
          </cell>
          <cell r="BC267">
            <v>2.56</v>
          </cell>
          <cell r="BD267">
            <v>25344</v>
          </cell>
          <cell r="BE267">
            <v>2.56</v>
          </cell>
          <cell r="BF267">
            <v>25344</v>
          </cell>
          <cell r="BG267">
            <v>0.64000000000000012</v>
          </cell>
          <cell r="BH267">
            <v>6336.0000000000009</v>
          </cell>
          <cell r="BI267">
            <v>3.84</v>
          </cell>
          <cell r="BJ267">
            <v>38016</v>
          </cell>
          <cell r="BK267">
            <v>5.6</v>
          </cell>
          <cell r="BL267">
            <v>55440</v>
          </cell>
          <cell r="BM267">
            <v>14.4</v>
          </cell>
          <cell r="BN267">
            <v>142560</v>
          </cell>
          <cell r="BO267">
            <v>1.6</v>
          </cell>
          <cell r="BP267">
            <v>15840</v>
          </cell>
          <cell r="BQ267">
            <v>0.96</v>
          </cell>
          <cell r="BR267">
            <v>9504</v>
          </cell>
          <cell r="BS267">
            <v>3.2</v>
          </cell>
          <cell r="BT267">
            <v>31680</v>
          </cell>
          <cell r="BU267">
            <v>2.8</v>
          </cell>
          <cell r="BV267">
            <v>27720</v>
          </cell>
          <cell r="BW267">
            <v>2.8</v>
          </cell>
          <cell r="BX267">
            <v>27720</v>
          </cell>
          <cell r="BY267">
            <v>0.64000000000000012</v>
          </cell>
          <cell r="BZ267">
            <v>6336.0000000000009</v>
          </cell>
          <cell r="CA267">
            <v>0.64000000000000012</v>
          </cell>
          <cell r="CB267">
            <v>6336.0000000000009</v>
          </cell>
          <cell r="CC267">
            <v>0.96</v>
          </cell>
          <cell r="CD267">
            <v>9504</v>
          </cell>
          <cell r="CE267">
            <v>1.2800000000000002</v>
          </cell>
          <cell r="CF267">
            <v>12672.000000000002</v>
          </cell>
          <cell r="CG267">
            <v>11.2</v>
          </cell>
          <cell r="CH267">
            <v>110880</v>
          </cell>
          <cell r="CI267">
            <v>7.2</v>
          </cell>
          <cell r="CJ267">
            <v>71280</v>
          </cell>
          <cell r="CK267">
            <v>16.799999999999997</v>
          </cell>
          <cell r="CL267">
            <v>166319.99999999997</v>
          </cell>
          <cell r="CM267">
            <v>13.16</v>
          </cell>
          <cell r="CN267">
            <v>130284</v>
          </cell>
          <cell r="CO267">
            <v>8.8000000000000007</v>
          </cell>
          <cell r="CP267">
            <v>87120</v>
          </cell>
          <cell r="CQ267">
            <v>7.2</v>
          </cell>
          <cell r="CR267">
            <v>71280</v>
          </cell>
          <cell r="CS267">
            <v>16.799999999999997</v>
          </cell>
          <cell r="CT267">
            <v>166319.99999999997</v>
          </cell>
          <cell r="CU267">
            <v>13.16</v>
          </cell>
          <cell r="CV267">
            <v>130284</v>
          </cell>
          <cell r="CW267">
            <v>8.8000000000000007</v>
          </cell>
          <cell r="CX267">
            <v>87120</v>
          </cell>
        </row>
        <row r="268">
          <cell r="A268">
            <v>50</v>
          </cell>
          <cell r="B268" t="str">
            <v>Plesteran Camprot</v>
          </cell>
          <cell r="C268" t="str">
            <v>M2</v>
          </cell>
          <cell r="D268">
            <v>14600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</row>
        <row r="269">
          <cell r="A269">
            <v>51</v>
          </cell>
          <cell r="B269" t="str">
            <v>Rangka Metal Furring</v>
          </cell>
          <cell r="C269" t="str">
            <v>M'</v>
          </cell>
          <cell r="D269">
            <v>90000</v>
          </cell>
          <cell r="E269">
            <v>4.05</v>
          </cell>
          <cell r="F269">
            <v>364500</v>
          </cell>
          <cell r="G269">
            <v>6.4399999999999995</v>
          </cell>
          <cell r="H269">
            <v>579600</v>
          </cell>
          <cell r="I269">
            <v>32.550000000000004</v>
          </cell>
          <cell r="J269">
            <v>2929500.0000000005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4.05</v>
          </cell>
          <cell r="AT269">
            <v>364500</v>
          </cell>
          <cell r="AU269">
            <v>6.4399999999999995</v>
          </cell>
          <cell r="AV269">
            <v>579600</v>
          </cell>
          <cell r="AW269">
            <v>32.550000000000004</v>
          </cell>
          <cell r="AX269">
            <v>2929500.0000000005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</row>
        <row r="270">
          <cell r="V270">
            <v>0</v>
          </cell>
        </row>
        <row r="271">
          <cell r="B271" t="str">
            <v>Jumlah Harga</v>
          </cell>
          <cell r="C271">
            <v>3776944.5502499999</v>
          </cell>
          <cell r="D271">
            <v>2832088.3359403941</v>
          </cell>
          <cell r="E271">
            <v>1760337.7291291971</v>
          </cell>
          <cell r="F271">
            <v>3776944.5502499999</v>
          </cell>
          <cell r="G271">
            <v>3776944.5502499999</v>
          </cell>
          <cell r="H271">
            <v>2832088.3359403941</v>
          </cell>
          <cell r="I271">
            <v>203957.891</v>
          </cell>
          <cell r="J271">
            <v>1760337.7291291971</v>
          </cell>
          <cell r="K271">
            <v>18029296.658107769</v>
          </cell>
          <cell r="L271">
            <v>1690743.9109799999</v>
          </cell>
          <cell r="M271">
            <v>1778477.1111249998</v>
          </cell>
          <cell r="N271">
            <v>3776944.5502499999</v>
          </cell>
          <cell r="O271">
            <v>2510427.1706250003</v>
          </cell>
          <cell r="P271">
            <v>4325959.5126400022</v>
          </cell>
          <cell r="Q271">
            <v>227007.360575</v>
          </cell>
          <cell r="R271">
            <v>203957.891</v>
          </cell>
          <cell r="S271">
            <v>340632.49875000003</v>
          </cell>
          <cell r="T271">
            <v>687725.19209999987</v>
          </cell>
          <cell r="U271">
            <v>233891.45624999999</v>
          </cell>
          <cell r="V271">
            <v>18029296.658107769</v>
          </cell>
          <cell r="W271">
            <v>401455</v>
          </cell>
          <cell r="X271">
            <v>1778477.1111249998</v>
          </cell>
          <cell r="Y271">
            <v>4346861.7414500006</v>
          </cell>
          <cell r="Z271">
            <v>1778477.1111249998</v>
          </cell>
          <cell r="AA271">
            <v>195619.28399999999</v>
          </cell>
          <cell r="AB271">
            <v>2510427.1706250003</v>
          </cell>
          <cell r="AC271">
            <v>265408.12</v>
          </cell>
          <cell r="AD271">
            <v>2510427.1706250003</v>
          </cell>
          <cell r="AE271">
            <v>372336.13500000001</v>
          </cell>
          <cell r="AF271">
            <v>1191955.9685</v>
          </cell>
          <cell r="AG271">
            <v>0</v>
          </cell>
          <cell r="AH271">
            <v>227007.360575</v>
          </cell>
          <cell r="AI271">
            <v>0</v>
          </cell>
          <cell r="AJ271">
            <v>495682.89288906247</v>
          </cell>
          <cell r="AK271">
            <v>0</v>
          </cell>
          <cell r="AL271">
            <v>340632.49875000003</v>
          </cell>
          <cell r="AM271">
            <v>0</v>
          </cell>
          <cell r="AN271">
            <v>4315205.9326250004</v>
          </cell>
          <cell r="AO271">
            <v>0</v>
          </cell>
          <cell r="AP271">
            <v>233891.45624999999</v>
          </cell>
          <cell r="AQ271">
            <v>0</v>
          </cell>
          <cell r="AR271">
            <v>113270.448</v>
          </cell>
          <cell r="AS271">
            <v>0</v>
          </cell>
          <cell r="AT271">
            <v>401455</v>
          </cell>
          <cell r="AU271">
            <v>0</v>
          </cell>
          <cell r="AV271">
            <v>757453.2034</v>
          </cell>
          <cell r="AW271">
            <v>0</v>
          </cell>
          <cell r="AX271">
            <v>4346861.7414500006</v>
          </cell>
          <cell r="AY271">
            <v>0</v>
          </cell>
          <cell r="AZ271">
            <v>195619.28399999999</v>
          </cell>
          <cell r="BA271">
            <v>0</v>
          </cell>
          <cell r="BB271">
            <v>195619.28399999999</v>
          </cell>
          <cell r="BC271">
            <v>0</v>
          </cell>
          <cell r="BD271">
            <v>265408.12</v>
          </cell>
          <cell r="BE271">
            <v>0</v>
          </cell>
          <cell r="BF271">
            <v>265408.12</v>
          </cell>
          <cell r="BG271">
            <v>0</v>
          </cell>
          <cell r="BH271">
            <v>69788.83600000001</v>
          </cell>
          <cell r="BI271">
            <v>0</v>
          </cell>
          <cell r="BJ271">
            <v>372336.13500000001</v>
          </cell>
          <cell r="BK271">
            <v>0</v>
          </cell>
          <cell r="BL271">
            <v>514421.74699999997</v>
          </cell>
          <cell r="BM271">
            <v>0</v>
          </cell>
          <cell r="BN271">
            <v>675092.853</v>
          </cell>
          <cell r="BO271">
            <v>0</v>
          </cell>
          <cell r="BP271">
            <v>164161.67199999999</v>
          </cell>
          <cell r="BQ271">
            <v>0</v>
          </cell>
          <cell r="BR271">
            <v>101246.448</v>
          </cell>
          <cell r="BS271">
            <v>0</v>
          </cell>
          <cell r="BT271">
            <v>317153.72450000001</v>
          </cell>
          <cell r="BU271">
            <v>0</v>
          </cell>
          <cell r="BV271">
            <v>276972.50799999997</v>
          </cell>
          <cell r="BW271">
            <v>0</v>
          </cell>
          <cell r="BX271">
            <v>276972.50799999997</v>
          </cell>
          <cell r="BY271">
            <v>0</v>
          </cell>
          <cell r="BZ271">
            <v>69788.83600000001</v>
          </cell>
          <cell r="CA271">
            <v>0</v>
          </cell>
          <cell r="CB271">
            <v>69788.83600000001</v>
          </cell>
          <cell r="CC271">
            <v>0</v>
          </cell>
          <cell r="CD271">
            <v>101246.448</v>
          </cell>
          <cell r="CE271">
            <v>0</v>
          </cell>
          <cell r="CF271">
            <v>132704.06000000003</v>
          </cell>
          <cell r="CG271">
            <v>0</v>
          </cell>
          <cell r="CH271">
            <v>992757.03099999996</v>
          </cell>
          <cell r="CI271">
            <v>0</v>
          </cell>
          <cell r="CJ271">
            <v>651088.97100000002</v>
          </cell>
          <cell r="CK271">
            <v>0</v>
          </cell>
          <cell r="CL271">
            <v>1326497.6212999998</v>
          </cell>
          <cell r="CM271">
            <v>0</v>
          </cell>
          <cell r="CN271">
            <v>1163095.6655000001</v>
          </cell>
          <cell r="CO271">
            <v>0</v>
          </cell>
          <cell r="CP271">
            <v>748232.92599999998</v>
          </cell>
          <cell r="CX271">
            <v>401455</v>
          </cell>
          <cell r="CZ271">
            <v>317153.72450000001</v>
          </cell>
          <cell r="DH271">
            <v>757453.2034</v>
          </cell>
          <cell r="DJ271">
            <v>276972.50799999997</v>
          </cell>
          <cell r="DR271">
            <v>4346861.7414500006</v>
          </cell>
          <cell r="DT271">
            <v>276972.50799999997</v>
          </cell>
          <cell r="EB271">
            <v>195619.28399999999</v>
          </cell>
          <cell r="ED271">
            <v>69788.83600000001</v>
          </cell>
          <cell r="EL271">
            <v>195619.28399999999</v>
          </cell>
          <cell r="EN271">
            <v>69788.83600000001</v>
          </cell>
          <cell r="EV271">
            <v>265408.12</v>
          </cell>
          <cell r="EX271">
            <v>101246.448</v>
          </cell>
          <cell r="FF271">
            <v>265408.12</v>
          </cell>
          <cell r="FH271">
            <v>132704.06000000003</v>
          </cell>
          <cell r="FP271">
            <v>69788.83600000001</v>
          </cell>
          <cell r="FR271">
            <v>992757.03099999996</v>
          </cell>
          <cell r="FZ271">
            <v>372336.13500000001</v>
          </cell>
          <cell r="GB271">
            <v>651088.97100000002</v>
          </cell>
          <cell r="GL271">
            <v>1326497.6212999998</v>
          </cell>
          <cell r="GV271">
            <v>1163095.6655000001</v>
          </cell>
        </row>
        <row r="273">
          <cell r="AF273">
            <v>1191955.9685</v>
          </cell>
          <cell r="AG273">
            <v>0</v>
          </cell>
          <cell r="AH273">
            <v>227007.360575</v>
          </cell>
          <cell r="AI273">
            <v>0</v>
          </cell>
          <cell r="AJ273">
            <v>495682.89288906247</v>
          </cell>
          <cell r="AK273">
            <v>0</v>
          </cell>
          <cell r="AL273">
            <v>340632.49875000003</v>
          </cell>
          <cell r="AM273">
            <v>0</v>
          </cell>
          <cell r="AN273">
            <v>4315205.9326250004</v>
          </cell>
          <cell r="AO273">
            <v>0</v>
          </cell>
          <cell r="AP273">
            <v>233891.45624999999</v>
          </cell>
          <cell r="AQ273">
            <v>0</v>
          </cell>
          <cell r="AR273">
            <v>113270.448</v>
          </cell>
          <cell r="AS273">
            <v>0</v>
          </cell>
          <cell r="AT273">
            <v>401455</v>
          </cell>
          <cell r="AU273">
            <v>0</v>
          </cell>
          <cell r="AV273">
            <v>757453.2034</v>
          </cell>
          <cell r="AW273">
            <v>0</v>
          </cell>
          <cell r="AX273">
            <v>4346861.7414500006</v>
          </cell>
          <cell r="AY273">
            <v>0</v>
          </cell>
          <cell r="AZ273">
            <v>195619.28399999999</v>
          </cell>
          <cell r="BA273">
            <v>0</v>
          </cell>
          <cell r="BB273">
            <v>195619.28399999999</v>
          </cell>
          <cell r="BC273">
            <v>0</v>
          </cell>
          <cell r="BD273">
            <v>265408.12</v>
          </cell>
          <cell r="BE273">
            <v>0</v>
          </cell>
          <cell r="BF273">
            <v>265408.12</v>
          </cell>
          <cell r="BG273">
            <v>0</v>
          </cell>
          <cell r="BH273">
            <v>69788.83600000001</v>
          </cell>
          <cell r="BI273">
            <v>0</v>
          </cell>
          <cell r="BJ273">
            <v>372336.13500000001</v>
          </cell>
        </row>
        <row r="274">
          <cell r="BL274">
            <v>514421.74699999997</v>
          </cell>
          <cell r="BM274">
            <v>0</v>
          </cell>
          <cell r="BN274">
            <v>675092.853</v>
          </cell>
          <cell r="BO274">
            <v>0</v>
          </cell>
          <cell r="BP274">
            <v>164161.67199999999</v>
          </cell>
          <cell r="BQ274">
            <v>0</v>
          </cell>
          <cell r="BR274">
            <v>101246.448</v>
          </cell>
          <cell r="BS274">
            <v>0</v>
          </cell>
          <cell r="BT274">
            <v>317153.72450000001</v>
          </cell>
          <cell r="BU274">
            <v>0</v>
          </cell>
          <cell r="BV274">
            <v>276972.50799999997</v>
          </cell>
          <cell r="BW274">
            <v>0</v>
          </cell>
          <cell r="BX274">
            <v>276972.50799999997</v>
          </cell>
          <cell r="BY274">
            <v>0</v>
          </cell>
          <cell r="BZ274">
            <v>69788.83600000001</v>
          </cell>
          <cell r="CA274">
            <v>0</v>
          </cell>
          <cell r="CB274">
            <v>69788.83600000001</v>
          </cell>
          <cell r="CC274">
            <v>0</v>
          </cell>
          <cell r="CD274">
            <v>101246.448</v>
          </cell>
          <cell r="CE274">
            <v>0</v>
          </cell>
          <cell r="CF274">
            <v>132704.06000000003</v>
          </cell>
          <cell r="CG274">
            <v>0</v>
          </cell>
          <cell r="CH274">
            <v>992757.03099999996</v>
          </cell>
          <cell r="CI274">
            <v>0</v>
          </cell>
          <cell r="CJ274">
            <v>651088.97100000002</v>
          </cell>
          <cell r="CK274">
            <v>0</v>
          </cell>
          <cell r="CL274">
            <v>1326497.6212999998</v>
          </cell>
          <cell r="CM274">
            <v>0</v>
          </cell>
          <cell r="CN274">
            <v>1163095.6655000001</v>
          </cell>
          <cell r="CO274">
            <v>0</v>
          </cell>
          <cell r="CP274">
            <v>748232.92599999998</v>
          </cell>
          <cell r="HF274">
            <v>748232.92599999998</v>
          </cell>
        </row>
        <row r="275">
          <cell r="A275" t="str">
            <v>No.</v>
          </cell>
          <cell r="B275" t="str">
            <v>Item Pekerjaan</v>
          </cell>
          <cell r="C275" t="str">
            <v>Satuan</v>
          </cell>
          <cell r="D275" t="str">
            <v>Harga Satuan</v>
          </cell>
          <cell r="E275" t="str">
            <v>P1</v>
          </cell>
          <cell r="F275" t="str">
            <v>P2</v>
          </cell>
          <cell r="G275" t="str">
            <v>P2</v>
          </cell>
          <cell r="H275" t="str">
            <v>J1</v>
          </cell>
          <cell r="I275" t="str">
            <v>P3</v>
          </cell>
          <cell r="J275" t="str">
            <v>J2</v>
          </cell>
          <cell r="K275" t="str">
            <v>J1</v>
          </cell>
          <cell r="L275" t="str">
            <v>J4</v>
          </cell>
          <cell r="M275" t="str">
            <v>J1'</v>
          </cell>
          <cell r="N275" t="str">
            <v>R1</v>
          </cell>
          <cell r="O275" t="str">
            <v>J2</v>
          </cell>
          <cell r="P275" t="str">
            <v>R3</v>
          </cell>
          <cell r="Q275" t="str">
            <v>J3</v>
          </cell>
          <cell r="R275">
            <v>0</v>
          </cell>
          <cell r="S275" t="str">
            <v>J4</v>
          </cell>
          <cell r="T275">
            <v>0</v>
          </cell>
          <cell r="U275" t="str">
            <v>J4'</v>
          </cell>
          <cell r="V275">
            <v>0</v>
          </cell>
          <cell r="W275" t="str">
            <v>R1</v>
          </cell>
          <cell r="X275">
            <v>0</v>
          </cell>
          <cell r="Y275" t="str">
            <v>R2</v>
          </cell>
          <cell r="Z275">
            <v>0</v>
          </cell>
          <cell r="AA275" t="str">
            <v>R3</v>
          </cell>
        </row>
        <row r="276">
          <cell r="D276" t="str">
            <v>Rp.</v>
          </cell>
          <cell r="E276" t="str">
            <v>Vol.</v>
          </cell>
          <cell r="F276" t="str">
            <v>Jumlah Harga</v>
          </cell>
          <cell r="G276" t="str">
            <v>Vol.</v>
          </cell>
          <cell r="H276" t="str">
            <v>Jumlah Harga</v>
          </cell>
          <cell r="I276" t="str">
            <v>Vol.</v>
          </cell>
          <cell r="J276" t="str">
            <v>Jumlah Harga</v>
          </cell>
          <cell r="K276" t="str">
            <v>Vol.</v>
          </cell>
          <cell r="L276" t="str">
            <v>Jumlah Harga</v>
          </cell>
          <cell r="M276" t="str">
            <v>Vol.</v>
          </cell>
          <cell r="N276" t="str">
            <v>Jumlah Harga</v>
          </cell>
          <cell r="O276" t="str">
            <v>Vol.</v>
          </cell>
          <cell r="P276" t="str">
            <v>Jumlah Harga</v>
          </cell>
          <cell r="Q276" t="str">
            <v>Vol.</v>
          </cell>
          <cell r="R276" t="str">
            <v>Jumlah Harga</v>
          </cell>
          <cell r="S276" t="str">
            <v>Vol.</v>
          </cell>
          <cell r="T276" t="str">
            <v>Jumlah Harga</v>
          </cell>
          <cell r="U276" t="str">
            <v>Vol.</v>
          </cell>
          <cell r="V276" t="str">
            <v>Jumlah Harga</v>
          </cell>
          <cell r="W276" t="str">
            <v>Vol.</v>
          </cell>
          <cell r="X276" t="str">
            <v>Jumlah Harga</v>
          </cell>
          <cell r="Y276" t="str">
            <v>Vol.</v>
          </cell>
          <cell r="Z276" t="str">
            <v>Jumlah Harga</v>
          </cell>
          <cell r="AA276" t="str">
            <v>Vol.</v>
          </cell>
          <cell r="AB276" t="str">
            <v>Jumlah Harga</v>
          </cell>
        </row>
        <row r="277">
          <cell r="A277" t="str">
            <v>V.</v>
          </cell>
          <cell r="B277" t="str">
            <v>UNIT BANGUNAN KANTOR PUSAT</v>
          </cell>
          <cell r="D277" t="str">
            <v>Rp.</v>
          </cell>
          <cell r="E277" t="str">
            <v>Vol.</v>
          </cell>
          <cell r="F277" t="str">
            <v>Jumlah Harga</v>
          </cell>
          <cell r="G277" t="str">
            <v>Vol.</v>
          </cell>
          <cell r="H277" t="str">
            <v>Jumlah Harga</v>
          </cell>
          <cell r="I277" t="str">
            <v>Vol.</v>
          </cell>
          <cell r="J277" t="str">
            <v>Jumlah Harga</v>
          </cell>
          <cell r="K277" t="str">
            <v>Vol.</v>
          </cell>
          <cell r="L277" t="str">
            <v>Jumlah Harga</v>
          </cell>
          <cell r="M277" t="str">
            <v>Vol.</v>
          </cell>
          <cell r="N277" t="str">
            <v>Jumlah Harga</v>
          </cell>
          <cell r="O277" t="str">
            <v>Vol.</v>
          </cell>
          <cell r="P277" t="str">
            <v>Jumlah Harga</v>
          </cell>
          <cell r="Q277" t="str">
            <v>Vol.</v>
          </cell>
          <cell r="R277" t="str">
            <v>Jumlah Harga</v>
          </cell>
          <cell r="S277" t="str">
            <v>Vol.</v>
          </cell>
          <cell r="T277" t="str">
            <v>Jumlah Harga</v>
          </cell>
          <cell r="U277" t="str">
            <v>Vol.</v>
          </cell>
          <cell r="V277" t="str">
            <v>Jumlah Harga</v>
          </cell>
          <cell r="W277" t="str">
            <v>Vol.</v>
          </cell>
          <cell r="X277" t="str">
            <v>Jumlah Harga</v>
          </cell>
          <cell r="Y277" t="str">
            <v>Vol.</v>
          </cell>
          <cell r="Z277" t="str">
            <v>Jumlah Harga</v>
          </cell>
          <cell r="AA277" t="str">
            <v>Vol.</v>
          </cell>
          <cell r="AB277" t="str">
            <v>Jumlah Harga</v>
          </cell>
        </row>
        <row r="278">
          <cell r="A278" t="str">
            <v>V.</v>
          </cell>
          <cell r="B278" t="str">
            <v>UNIT BANGUNAN KANTOR PUSAT</v>
          </cell>
        </row>
        <row r="279">
          <cell r="A279">
            <v>1</v>
          </cell>
          <cell r="B279" t="str">
            <v>Kayu 6/12</v>
          </cell>
          <cell r="C279" t="str">
            <v>M3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3.6144000000000003E-2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>
            <v>2</v>
          </cell>
          <cell r="B280" t="str">
            <v>Kayu Slimar 3/10</v>
          </cell>
          <cell r="C280" t="str">
            <v>M3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1.4159999999999999E-2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3</v>
          </cell>
          <cell r="B281" t="str">
            <v>Kayu Slimar 3/15</v>
          </cell>
          <cell r="C281" t="str">
            <v>M3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2.6999999999999997E-3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>
            <v>4</v>
          </cell>
          <cell r="B282" t="str">
            <v>Kayu Slimar 3/20</v>
          </cell>
          <cell r="C282" t="str">
            <v>M3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3.5999999999999999E-3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>
            <v>5</v>
          </cell>
          <cell r="B283" t="str">
            <v>Kayu 2/10</v>
          </cell>
          <cell r="C283" t="str">
            <v>M3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5.4000000000000012E-3</v>
          </cell>
          <cell r="J283">
            <v>0</v>
          </cell>
          <cell r="K283">
            <v>12.399999999999999</v>
          </cell>
          <cell r="L283">
            <v>0</v>
          </cell>
          <cell r="M283">
            <v>12.399999999999999</v>
          </cell>
          <cell r="N283">
            <v>0</v>
          </cell>
          <cell r="O283">
            <v>6.4</v>
          </cell>
          <cell r="P283">
            <v>0</v>
          </cell>
          <cell r="Q283">
            <v>93.25</v>
          </cell>
          <cell r="R283">
            <v>0</v>
          </cell>
          <cell r="S283">
            <v>13.814999999999998</v>
          </cell>
          <cell r="T283">
            <v>0</v>
          </cell>
          <cell r="U283">
            <v>13.814999999999998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>
            <v>6</v>
          </cell>
          <cell r="B284" t="str">
            <v>Panil t = 3 cm</v>
          </cell>
          <cell r="C284" t="str">
            <v>M2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0.49500000000000005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>
            <v>1</v>
          </cell>
          <cell r="B285" t="str">
            <v>Kusen Aluminium 5/10</v>
          </cell>
          <cell r="C285" t="str">
            <v>M'</v>
          </cell>
          <cell r="D285">
            <v>124948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5</v>
          </cell>
          <cell r="J285">
            <v>624740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>
            <v>2</v>
          </cell>
          <cell r="B286" t="str">
            <v xml:space="preserve">Rangka Daun Jendela Alumunium </v>
          </cell>
          <cell r="C286" t="str">
            <v>M'</v>
          </cell>
          <cell r="D286">
            <v>124948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>
            <v>3</v>
          </cell>
          <cell r="B287" t="str">
            <v>Rangka Tiang Sirip Alumunium 1/1 Putih</v>
          </cell>
          <cell r="C287" t="str">
            <v>M'</v>
          </cell>
          <cell r="D287">
            <v>62474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2.8499999999999996</v>
          </cell>
          <cell r="L287">
            <v>178050.89999999997</v>
          </cell>
          <cell r="M287">
            <v>2.8499999999999996</v>
          </cell>
          <cell r="N287">
            <v>178050.89999999997</v>
          </cell>
          <cell r="O287">
            <v>0</v>
          </cell>
          <cell r="P287">
            <v>0</v>
          </cell>
          <cell r="Q287">
            <v>14.100000000000003</v>
          </cell>
          <cell r="R287">
            <v>880883.40000000026</v>
          </cell>
          <cell r="S287">
            <v>2.12</v>
          </cell>
          <cell r="T287">
            <v>132444.88</v>
          </cell>
          <cell r="U287">
            <v>2.12</v>
          </cell>
          <cell r="V287">
            <v>132444.88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4</v>
          </cell>
          <cell r="B288" t="str">
            <v>Pasang Shading Sirip Alumunium 0.2/10 +Rangka</v>
          </cell>
          <cell r="C288" t="str">
            <v>M2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0.50749999999999995</v>
          </cell>
          <cell r="L288">
            <v>0</v>
          </cell>
          <cell r="M288">
            <v>0.50749999999999995</v>
          </cell>
          <cell r="N288">
            <v>0</v>
          </cell>
          <cell r="O288">
            <v>0</v>
          </cell>
          <cell r="P288">
            <v>0</v>
          </cell>
          <cell r="Q288">
            <v>1.4649999999999999</v>
          </cell>
          <cell r="R288">
            <v>0</v>
          </cell>
          <cell r="S288">
            <v>0.252</v>
          </cell>
          <cell r="T288">
            <v>0</v>
          </cell>
          <cell r="U288">
            <v>0.252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5</v>
          </cell>
          <cell r="B289" t="str">
            <v>Daun Pintu Panil Kamper</v>
          </cell>
          <cell r="C289" t="str">
            <v>bh</v>
          </cell>
          <cell r="D289">
            <v>550000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1.2</v>
          </cell>
          <cell r="J289">
            <v>660000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>
            <v>6</v>
          </cell>
          <cell r="B290" t="str">
            <v>Plat besi t = 2 mm</v>
          </cell>
          <cell r="C290" t="str">
            <v>Kg</v>
          </cell>
          <cell r="D290">
            <v>0</v>
          </cell>
          <cell r="E290">
            <v>0</v>
          </cell>
          <cell r="F290">
            <v>0</v>
          </cell>
          <cell r="G290">
            <v>57.085200000000007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>
            <v>7</v>
          </cell>
          <cell r="B291" t="str">
            <v>C 40.40.2  (pesan khusus)</v>
          </cell>
          <cell r="C291" t="str">
            <v>Kg</v>
          </cell>
          <cell r="D291">
            <v>14122.3</v>
          </cell>
          <cell r="E291">
            <v>0</v>
          </cell>
          <cell r="F291">
            <v>0</v>
          </cell>
          <cell r="G291">
            <v>42.56</v>
          </cell>
          <cell r="H291">
            <v>601045.08799999999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>
            <v>8</v>
          </cell>
          <cell r="B292" t="str">
            <v>Handle besi dia 16 mm</v>
          </cell>
          <cell r="C292" t="str">
            <v>Set</v>
          </cell>
          <cell r="D292">
            <v>129652.5</v>
          </cell>
          <cell r="E292">
            <v>0</v>
          </cell>
          <cell r="F292">
            <v>0</v>
          </cell>
          <cell r="G292">
            <v>1</v>
          </cell>
          <cell r="H292">
            <v>129652.5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>
            <v>9</v>
          </cell>
          <cell r="B293" t="str">
            <v>Hendle pintu Stainless</v>
          </cell>
          <cell r="C293" t="str">
            <v>Set</v>
          </cell>
          <cell r="D293">
            <v>261652.5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>
            <v>10</v>
          </cell>
          <cell r="B294" t="str">
            <v>Kunci Pintu Handle stainleess (dorma)</v>
          </cell>
          <cell r="C294" t="str">
            <v>Set</v>
          </cell>
          <cell r="D294">
            <v>650000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11</v>
          </cell>
          <cell r="B295" t="str">
            <v>Kunci tanam Antik</v>
          </cell>
          <cell r="C295" t="str">
            <v>Set</v>
          </cell>
          <cell r="D295">
            <v>265000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>
            <v>12</v>
          </cell>
          <cell r="B296" t="str">
            <v>Kunci tanam biasa</v>
          </cell>
          <cell r="C296" t="str">
            <v>Set</v>
          </cell>
          <cell r="D296">
            <v>168565</v>
          </cell>
          <cell r="E296">
            <v>0</v>
          </cell>
          <cell r="F296">
            <v>0</v>
          </cell>
          <cell r="G296">
            <v>1</v>
          </cell>
          <cell r="H296">
            <v>168565</v>
          </cell>
          <cell r="I296">
            <v>1</v>
          </cell>
          <cell r="J296">
            <v>168565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>
            <v>13</v>
          </cell>
          <cell r="B297" t="str">
            <v>Kunci Silinder</v>
          </cell>
          <cell r="C297" t="str">
            <v>Set</v>
          </cell>
          <cell r="D297">
            <v>217900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>
            <v>14</v>
          </cell>
          <cell r="B298" t="str">
            <v>Kunci Selot</v>
          </cell>
          <cell r="C298" t="str">
            <v>Set</v>
          </cell>
          <cell r="D298">
            <v>48300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>
            <v>15</v>
          </cell>
          <cell r="B299" t="str">
            <v>Engsel jendela</v>
          </cell>
          <cell r="C299" t="str">
            <v>Bh</v>
          </cell>
          <cell r="D299">
            <v>16600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>
            <v>16</v>
          </cell>
          <cell r="B300" t="str">
            <v>Engsel pintu</v>
          </cell>
          <cell r="C300" t="str">
            <v>Bh</v>
          </cell>
          <cell r="D300">
            <v>44395.75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</v>
          </cell>
          <cell r="J300">
            <v>133187.25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A301">
            <v>17</v>
          </cell>
          <cell r="B301" t="str">
            <v>Engsel Pintu dari pipa besi dia 2 cm</v>
          </cell>
          <cell r="C301" t="str">
            <v>Bh</v>
          </cell>
          <cell r="D301">
            <v>66593.625</v>
          </cell>
          <cell r="E301">
            <v>0</v>
          </cell>
          <cell r="F301">
            <v>0</v>
          </cell>
          <cell r="G301">
            <v>2</v>
          </cell>
          <cell r="H301">
            <v>133187.25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>
            <v>18</v>
          </cell>
          <cell r="B302" t="str">
            <v>Kait/hak angin</v>
          </cell>
          <cell r="C302" t="str">
            <v>Set</v>
          </cell>
          <cell r="D302">
            <v>27000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>
            <v>19</v>
          </cell>
          <cell r="B303" t="str">
            <v>Grendel pintu kuningan</v>
          </cell>
          <cell r="C303" t="str">
            <v>Bh</v>
          </cell>
          <cell r="D303">
            <v>125000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>
            <v>20</v>
          </cell>
          <cell r="B304" t="str">
            <v xml:space="preserve">Grendel jendela </v>
          </cell>
          <cell r="C304" t="str">
            <v>Bh</v>
          </cell>
          <cell r="D304">
            <v>8100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</v>
          </cell>
          <cell r="P304">
            <v>8100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>
            <v>21</v>
          </cell>
          <cell r="B305" t="str">
            <v>Grendel pintu</v>
          </cell>
          <cell r="C305" t="str">
            <v>Bh</v>
          </cell>
          <cell r="D305">
            <v>14200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>
            <v>22</v>
          </cell>
          <cell r="B306" t="str">
            <v>Stripting Knip</v>
          </cell>
          <cell r="C306" t="str">
            <v>Set</v>
          </cell>
          <cell r="D306">
            <v>13700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>
            <v>23</v>
          </cell>
          <cell r="B307" t="str">
            <v>Door Closer</v>
          </cell>
          <cell r="C307" t="str">
            <v>Set</v>
          </cell>
          <cell r="D307">
            <v>260800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>
            <v>24</v>
          </cell>
          <cell r="B308" t="str">
            <v>Door Holder</v>
          </cell>
          <cell r="C308" t="str">
            <v>Set</v>
          </cell>
          <cell r="D308">
            <v>500000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>
            <v>25</v>
          </cell>
          <cell r="B309" t="str">
            <v>Door Stop</v>
          </cell>
          <cell r="C309" t="str">
            <v>Set</v>
          </cell>
          <cell r="D309">
            <v>32100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>
            <v>26</v>
          </cell>
          <cell r="B310" t="str">
            <v>Kaca bening 5 mm</v>
          </cell>
          <cell r="C310" t="str">
            <v>M2</v>
          </cell>
          <cell r="D310">
            <v>66700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>
            <v>27</v>
          </cell>
          <cell r="B311" t="str">
            <v>Kaca bening 10 mm</v>
          </cell>
          <cell r="C311" t="str">
            <v>M2</v>
          </cell>
          <cell r="D311">
            <v>280895.75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1.1875</v>
          </cell>
          <cell r="L311">
            <v>333563.703125</v>
          </cell>
          <cell r="M311">
            <v>1.1875</v>
          </cell>
          <cell r="N311">
            <v>333563.703125</v>
          </cell>
          <cell r="O311">
            <v>0.64749999999999996</v>
          </cell>
          <cell r="P311">
            <v>181879.99812499998</v>
          </cell>
          <cell r="Q311">
            <v>4.5719999999999992</v>
          </cell>
          <cell r="R311">
            <v>1284255.3689999997</v>
          </cell>
          <cell r="S311">
            <v>1.3035499999999998</v>
          </cell>
          <cell r="T311">
            <v>366161.65491249994</v>
          </cell>
          <cell r="U311">
            <v>1.3035499999999998</v>
          </cell>
          <cell r="V311">
            <v>366161.65491249994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>
            <v>28</v>
          </cell>
          <cell r="B312" t="str">
            <v>Kaca Bening 12 mm</v>
          </cell>
          <cell r="C312" t="str">
            <v>M2</v>
          </cell>
          <cell r="D312">
            <v>403787.64062499994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>
            <v>29</v>
          </cell>
          <cell r="B313" t="str">
            <v>Besi hollow 4/4</v>
          </cell>
          <cell r="C313" t="str">
            <v>M'</v>
          </cell>
          <cell r="D313">
            <v>48625.000000000051</v>
          </cell>
          <cell r="E313">
            <v>0</v>
          </cell>
          <cell r="F313">
            <v>0</v>
          </cell>
          <cell r="G313">
            <v>5.09</v>
          </cell>
          <cell r="H313">
            <v>247501.25000000026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>
            <v>30</v>
          </cell>
          <cell r="B314" t="str">
            <v>Besi hollow 6/6</v>
          </cell>
          <cell r="C314" t="str">
            <v>M'</v>
          </cell>
          <cell r="D314">
            <v>74462.500000000058</v>
          </cell>
          <cell r="E314">
            <v>1.413793103448276</v>
          </cell>
          <cell r="F314">
            <v>105274.56896551733</v>
          </cell>
          <cell r="G314">
            <v>5.09</v>
          </cell>
          <cell r="H314">
            <v>379014.12500000029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31</v>
          </cell>
          <cell r="B315" t="str">
            <v>Besi hollow 2.5/5</v>
          </cell>
          <cell r="C315" t="str">
            <v>Kg</v>
          </cell>
          <cell r="D315">
            <v>74462.500000000058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32</v>
          </cell>
          <cell r="B316" t="str">
            <v>Besi hollow 5/5</v>
          </cell>
          <cell r="C316" t="str">
            <v>Kg</v>
          </cell>
          <cell r="D316">
            <v>74462.500000000058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33</v>
          </cell>
          <cell r="B317" t="str">
            <v>Besi hollow 2/2</v>
          </cell>
          <cell r="C317" t="str">
            <v>Kg</v>
          </cell>
          <cell r="D317">
            <v>74462.500000000058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34</v>
          </cell>
          <cell r="B318" t="str">
            <v>Besi hollow 2/4</v>
          </cell>
          <cell r="C318" t="str">
            <v>Kg</v>
          </cell>
          <cell r="D318">
            <v>74462.500000000058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35</v>
          </cell>
          <cell r="B319" t="str">
            <v>Kaca Tempered 12 mm</v>
          </cell>
          <cell r="C319" t="str">
            <v>M2</v>
          </cell>
          <cell r="D319">
            <v>528395.75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36</v>
          </cell>
          <cell r="B320" t="str">
            <v>Glass Block</v>
          </cell>
          <cell r="C320" t="str">
            <v>Bh</v>
          </cell>
          <cell r="D320">
            <v>45000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37</v>
          </cell>
          <cell r="B321" t="str">
            <v>Kaca Es</v>
          </cell>
          <cell r="C321" t="str">
            <v>M2</v>
          </cell>
          <cell r="D321">
            <v>66700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38</v>
          </cell>
          <cell r="B322" t="str">
            <v>Krepyak Kaca Nako + Kerangka</v>
          </cell>
          <cell r="C322" t="str">
            <v>M2</v>
          </cell>
          <cell r="D322">
            <v>81300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39</v>
          </cell>
          <cell r="B323" t="str">
            <v>Sticker Efek Kaca Es</v>
          </cell>
          <cell r="C323" t="str">
            <v>M2</v>
          </cell>
          <cell r="D323">
            <v>150000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40</v>
          </cell>
          <cell r="B324" t="str">
            <v>Rel Pintu Dorong</v>
          </cell>
          <cell r="C324" t="str">
            <v>M'</v>
          </cell>
          <cell r="D324">
            <v>275000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</v>
          </cell>
          <cell r="L324">
            <v>1100000</v>
          </cell>
          <cell r="M324">
            <v>4</v>
          </cell>
          <cell r="N324">
            <v>1100000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41</v>
          </cell>
          <cell r="B325" t="str">
            <v>Rolling Door</v>
          </cell>
          <cell r="C325" t="str">
            <v>M2</v>
          </cell>
          <cell r="D325">
            <v>358100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42</v>
          </cell>
          <cell r="B326" t="str">
            <v>Roster</v>
          </cell>
          <cell r="C326" t="str">
            <v>M2</v>
          </cell>
          <cell r="D326">
            <v>133850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0.2</v>
          </cell>
          <cell r="X326">
            <v>26770</v>
          </cell>
          <cell r="Y326">
            <v>5.15</v>
          </cell>
          <cell r="Z326">
            <v>689327.5</v>
          </cell>
          <cell r="AA326">
            <v>0.8</v>
          </cell>
          <cell r="AB326">
            <v>107080</v>
          </cell>
        </row>
        <row r="327">
          <cell r="A327">
            <v>43</v>
          </cell>
          <cell r="B327" t="str">
            <v>Gipsum Board</v>
          </cell>
          <cell r="C327" t="str">
            <v>M2</v>
          </cell>
          <cell r="D327">
            <v>29000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44</v>
          </cell>
          <cell r="B328" t="str">
            <v>List Gipsum</v>
          </cell>
          <cell r="C328" t="str">
            <v>M'</v>
          </cell>
          <cell r="D328">
            <v>17300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45</v>
          </cell>
          <cell r="B329" t="str">
            <v>Sealent</v>
          </cell>
          <cell r="C329" t="str">
            <v>M'</v>
          </cell>
          <cell r="D329">
            <v>8400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12.5</v>
          </cell>
          <cell r="L329">
            <v>105000</v>
          </cell>
          <cell r="M329">
            <v>12.5</v>
          </cell>
          <cell r="N329">
            <v>105000</v>
          </cell>
          <cell r="O329">
            <v>9.1999999999999993</v>
          </cell>
          <cell r="P329">
            <v>77280</v>
          </cell>
          <cell r="Q329">
            <v>69.260000000000005</v>
          </cell>
          <cell r="R329">
            <v>581784</v>
          </cell>
          <cell r="S329">
            <v>19.54</v>
          </cell>
          <cell r="T329">
            <v>164136</v>
          </cell>
          <cell r="U329">
            <v>19.54</v>
          </cell>
          <cell r="V329">
            <v>164136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46</v>
          </cell>
          <cell r="B330" t="str">
            <v>Benangan Kusen</v>
          </cell>
          <cell r="C330" t="str">
            <v>M'</v>
          </cell>
          <cell r="D330">
            <v>4296.0074999999997</v>
          </cell>
          <cell r="E330">
            <v>0</v>
          </cell>
          <cell r="F330">
            <v>0</v>
          </cell>
          <cell r="G330">
            <v>5.5990000000000002</v>
          </cell>
          <cell r="H330">
            <v>24053.345992499999</v>
          </cell>
          <cell r="I330">
            <v>5.7839999999999998</v>
          </cell>
          <cell r="J330">
            <v>24848.107379999998</v>
          </cell>
          <cell r="K330">
            <v>14.399999999999999</v>
          </cell>
          <cell r="L330">
            <v>61862.507999999987</v>
          </cell>
          <cell r="M330">
            <v>14.399999999999999</v>
          </cell>
          <cell r="N330">
            <v>61862.507999999987</v>
          </cell>
          <cell r="O330">
            <v>8</v>
          </cell>
          <cell r="P330">
            <v>34368.06</v>
          </cell>
          <cell r="Q330">
            <v>23</v>
          </cell>
          <cell r="R330">
            <v>98808.172499999986</v>
          </cell>
          <cell r="S330">
            <v>14.32</v>
          </cell>
          <cell r="T330">
            <v>61518.827399999995</v>
          </cell>
          <cell r="U330">
            <v>14.32</v>
          </cell>
          <cell r="V330">
            <v>61518.827399999995</v>
          </cell>
          <cell r="W330">
            <v>0.8</v>
          </cell>
          <cell r="X330">
            <v>3436.806</v>
          </cell>
          <cell r="Y330">
            <v>55.800000000000004</v>
          </cell>
          <cell r="Z330">
            <v>239717.21849999999</v>
          </cell>
          <cell r="AA330">
            <v>69.2</v>
          </cell>
          <cell r="AB330">
            <v>297283.71899999998</v>
          </cell>
        </row>
        <row r="331">
          <cell r="A331">
            <v>47</v>
          </cell>
          <cell r="B331" t="str">
            <v xml:space="preserve">Cat Kayu </v>
          </cell>
          <cell r="C331" t="str">
            <v>M2</v>
          </cell>
          <cell r="D331">
            <v>19370.5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4.0991999999999997</v>
          </cell>
          <cell r="J331">
            <v>79403.553599999999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48</v>
          </cell>
          <cell r="B332" t="str">
            <v>Cat Besi</v>
          </cell>
          <cell r="C332" t="str">
            <v>M2</v>
          </cell>
          <cell r="D332">
            <v>13698</v>
          </cell>
          <cell r="E332">
            <v>0</v>
          </cell>
          <cell r="F332">
            <v>0</v>
          </cell>
          <cell r="G332">
            <v>5.6445590696960588</v>
          </cell>
          <cell r="H332">
            <v>77319.170136696615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49</v>
          </cell>
          <cell r="B333" t="str">
            <v>Cat Dinding</v>
          </cell>
          <cell r="C333" t="str">
            <v>M2</v>
          </cell>
          <cell r="D333">
            <v>9900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0.4</v>
          </cell>
          <cell r="X333">
            <v>3960</v>
          </cell>
          <cell r="Y333">
            <v>10.3</v>
          </cell>
          <cell r="Z333">
            <v>101970</v>
          </cell>
          <cell r="AA333">
            <v>13.025</v>
          </cell>
          <cell r="AB333">
            <v>128947.5</v>
          </cell>
        </row>
        <row r="334">
          <cell r="A334">
            <v>50</v>
          </cell>
          <cell r="B334" t="str">
            <v>Plesteran Camprot</v>
          </cell>
          <cell r="C334" t="str">
            <v>M2</v>
          </cell>
          <cell r="D334">
            <v>14600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1.6</v>
          </cell>
          <cell r="Z334">
            <v>23360</v>
          </cell>
          <cell r="AA334">
            <v>0.8</v>
          </cell>
          <cell r="AB334">
            <v>11680</v>
          </cell>
        </row>
        <row r="335"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1.6</v>
          </cell>
          <cell r="Z335">
            <v>23360</v>
          </cell>
          <cell r="AA335">
            <v>0.8</v>
          </cell>
          <cell r="AB335">
            <v>11680</v>
          </cell>
        </row>
        <row r="336">
          <cell r="B336" t="str">
            <v>Jumlah Harga</v>
          </cell>
          <cell r="C336">
            <v>105274.56896551733</v>
          </cell>
          <cell r="D336">
            <v>1760337.7291291971</v>
          </cell>
          <cell r="E336">
            <v>1690743.9109799999</v>
          </cell>
          <cell r="F336">
            <v>105274.56896551733</v>
          </cell>
          <cell r="G336">
            <v>1778477.1111249998</v>
          </cell>
          <cell r="H336">
            <v>1760337.7291291971</v>
          </cell>
          <cell r="I336">
            <v>2845730.9414999997</v>
          </cell>
          <cell r="J336">
            <v>1690743.9109799999</v>
          </cell>
          <cell r="K336">
            <v>724261.3623124999</v>
          </cell>
          <cell r="L336">
            <v>1778477.1111249998</v>
          </cell>
          <cell r="M336">
            <v>1054374.7185</v>
          </cell>
          <cell r="N336">
            <v>1778477.1111249998</v>
          </cell>
          <cell r="O336">
            <v>0</v>
          </cell>
          <cell r="P336">
            <v>301628.05812499998</v>
          </cell>
          <cell r="Q336">
            <v>0</v>
          </cell>
          <cell r="R336">
            <v>2845730.9414999997</v>
          </cell>
          <cell r="S336">
            <v>0</v>
          </cell>
          <cell r="T336">
            <v>724261.3623124999</v>
          </cell>
          <cell r="U336">
            <v>0</v>
          </cell>
          <cell r="V336">
            <v>724261.3623124999</v>
          </cell>
          <cell r="W336">
            <v>0</v>
          </cell>
          <cell r="X336">
            <v>34166.805999999997</v>
          </cell>
          <cell r="Y336">
            <v>0</v>
          </cell>
          <cell r="Z336">
            <v>1054374.7185</v>
          </cell>
          <cell r="AA336">
            <v>0</v>
          </cell>
          <cell r="AB336">
            <v>544991.21900000004</v>
          </cell>
        </row>
        <row r="338">
          <cell r="Z338">
            <v>1054374.7185</v>
          </cell>
        </row>
        <row r="339">
          <cell r="AB339">
            <v>544991.21900000004</v>
          </cell>
        </row>
        <row r="340">
          <cell r="A340" t="str">
            <v>No.</v>
          </cell>
          <cell r="B340" t="str">
            <v>Item Pekerjaan</v>
          </cell>
          <cell r="C340" t="str">
            <v>Satuan</v>
          </cell>
          <cell r="D340" t="str">
            <v>Harga Satuan</v>
          </cell>
          <cell r="E340" t="str">
            <v>P1A</v>
          </cell>
          <cell r="F340" t="str">
            <v>P1B</v>
          </cell>
          <cell r="G340" t="str">
            <v>P1B</v>
          </cell>
          <cell r="H340" t="str">
            <v>P3A</v>
          </cell>
          <cell r="I340" t="str">
            <v>P2</v>
          </cell>
          <cell r="J340" t="str">
            <v>P4A</v>
          </cell>
          <cell r="K340" t="str">
            <v>P3A</v>
          </cell>
          <cell r="L340" t="str">
            <v>J2A</v>
          </cell>
          <cell r="M340" t="str">
            <v>P3B</v>
          </cell>
          <cell r="N340" t="str">
            <v>J3</v>
          </cell>
          <cell r="O340" t="str">
            <v>P4A</v>
          </cell>
          <cell r="P340" t="str">
            <v>J5 atau J8</v>
          </cell>
          <cell r="Q340" t="str">
            <v>P4B</v>
          </cell>
          <cell r="R340" t="str">
            <v>BV2</v>
          </cell>
          <cell r="S340" t="str">
            <v>J2A</v>
          </cell>
          <cell r="T340">
            <v>0</v>
          </cell>
          <cell r="U340" t="str">
            <v>J2B</v>
          </cell>
          <cell r="V340">
            <v>0</v>
          </cell>
          <cell r="W340" t="str">
            <v>J3</v>
          </cell>
          <cell r="X340">
            <v>0</v>
          </cell>
          <cell r="Y340" t="str">
            <v>J4</v>
          </cell>
          <cell r="Z340">
            <v>0</v>
          </cell>
          <cell r="AA340" t="str">
            <v>J5 atau J8</v>
          </cell>
          <cell r="AB340">
            <v>0</v>
          </cell>
          <cell r="AC340" t="str">
            <v>BV1</v>
          </cell>
          <cell r="AD340">
            <v>0</v>
          </cell>
          <cell r="AE340" t="str">
            <v>BV2</v>
          </cell>
        </row>
        <row r="341">
          <cell r="D341" t="str">
            <v>Rp.</v>
          </cell>
          <cell r="E341" t="str">
            <v>Vol.</v>
          </cell>
          <cell r="F341" t="str">
            <v>Jumlah Harga</v>
          </cell>
          <cell r="G341" t="str">
            <v>Vol.</v>
          </cell>
          <cell r="H341" t="str">
            <v>Jumlah Harga</v>
          </cell>
          <cell r="I341" t="str">
            <v>Vol.</v>
          </cell>
          <cell r="J341" t="str">
            <v>Jumlah Harga</v>
          </cell>
          <cell r="K341" t="str">
            <v>Vol.</v>
          </cell>
          <cell r="L341" t="str">
            <v>Jumlah Harga</v>
          </cell>
          <cell r="M341" t="str">
            <v>Vol.</v>
          </cell>
          <cell r="N341" t="str">
            <v>Jumlah Harga</v>
          </cell>
          <cell r="O341" t="str">
            <v>Vol.</v>
          </cell>
          <cell r="P341" t="str">
            <v>Jumlah Harga</v>
          </cell>
          <cell r="Q341" t="str">
            <v>Vol.</v>
          </cell>
          <cell r="R341" t="str">
            <v>Jumlah Harga</v>
          </cell>
          <cell r="S341" t="str">
            <v>Vol.</v>
          </cell>
          <cell r="T341" t="str">
            <v>Jumlah Harga</v>
          </cell>
          <cell r="U341" t="str">
            <v>Vol.</v>
          </cell>
          <cell r="V341" t="str">
            <v>Jumlah Harga</v>
          </cell>
          <cell r="W341" t="str">
            <v>Vol.</v>
          </cell>
          <cell r="X341" t="str">
            <v>Jumlah Harga</v>
          </cell>
          <cell r="Y341" t="str">
            <v>Vol.</v>
          </cell>
          <cell r="Z341" t="str">
            <v>Jumlah Harga</v>
          </cell>
          <cell r="AA341" t="str">
            <v>Vol.</v>
          </cell>
          <cell r="AB341" t="str">
            <v>Jumlah Harga</v>
          </cell>
          <cell r="AC341" t="str">
            <v>Vol.</v>
          </cell>
          <cell r="AD341" t="str">
            <v>Jumlah Harga</v>
          </cell>
          <cell r="AE341" t="str">
            <v>Vol.</v>
          </cell>
          <cell r="AF341" t="str">
            <v>Jumlah Harga</v>
          </cell>
        </row>
        <row r="342">
          <cell r="A342" t="str">
            <v>VI.</v>
          </cell>
          <cell r="B342" t="str">
            <v>UNIT BANGUNAN ASRAMA</v>
          </cell>
          <cell r="D342" t="str">
            <v>Rp.</v>
          </cell>
          <cell r="E342" t="str">
            <v>Vol.</v>
          </cell>
          <cell r="F342" t="str">
            <v>Jumlah Harga</v>
          </cell>
          <cell r="G342" t="str">
            <v>Vol.</v>
          </cell>
          <cell r="H342" t="str">
            <v>Jumlah Harga</v>
          </cell>
          <cell r="I342" t="str">
            <v>Vol.</v>
          </cell>
          <cell r="J342" t="str">
            <v>Jumlah Harga</v>
          </cell>
          <cell r="K342" t="str">
            <v>Vol.</v>
          </cell>
          <cell r="L342" t="str">
            <v>Jumlah Harga</v>
          </cell>
          <cell r="M342" t="str">
            <v>Vol.</v>
          </cell>
          <cell r="N342" t="str">
            <v>Jumlah Harga</v>
          </cell>
          <cell r="O342" t="str">
            <v>Vol.</v>
          </cell>
          <cell r="P342" t="str">
            <v>Jumlah Harga</v>
          </cell>
          <cell r="Q342" t="str">
            <v>Vol.</v>
          </cell>
          <cell r="R342" t="str">
            <v>Jumlah Harga</v>
          </cell>
          <cell r="S342" t="str">
            <v>Vol.</v>
          </cell>
          <cell r="T342" t="str">
            <v>Jumlah Harga</v>
          </cell>
          <cell r="U342" t="str">
            <v>Vol.</v>
          </cell>
          <cell r="V342" t="str">
            <v>Jumlah Harga</v>
          </cell>
          <cell r="W342" t="str">
            <v>Vol.</v>
          </cell>
          <cell r="X342" t="str">
            <v>Jumlah Harga</v>
          </cell>
          <cell r="Y342" t="str">
            <v>Vol.</v>
          </cell>
          <cell r="Z342" t="str">
            <v>Jumlah Harga</v>
          </cell>
          <cell r="AA342" t="str">
            <v>Vol.</v>
          </cell>
          <cell r="AB342" t="str">
            <v>Jumlah Harga</v>
          </cell>
          <cell r="AC342" t="str">
            <v>Vol.</v>
          </cell>
          <cell r="AD342" t="str">
            <v>Jumlah Harga</v>
          </cell>
          <cell r="AE342" t="str">
            <v>Vol.</v>
          </cell>
          <cell r="AF342" t="str">
            <v>Jumlah Harga</v>
          </cell>
        </row>
        <row r="343">
          <cell r="A343" t="str">
            <v>VI.</v>
          </cell>
          <cell r="B343" t="str">
            <v>UNIT BANGUNAN ASRAMA</v>
          </cell>
        </row>
        <row r="344">
          <cell r="A344">
            <v>1</v>
          </cell>
          <cell r="B344" t="str">
            <v>Kayu 6/12</v>
          </cell>
          <cell r="C344" t="str">
            <v>M3</v>
          </cell>
          <cell r="D344">
            <v>0</v>
          </cell>
          <cell r="E344">
            <v>1.12E-2</v>
          </cell>
          <cell r="F344">
            <v>0</v>
          </cell>
          <cell r="G344">
            <v>1.12E-2</v>
          </cell>
          <cell r="H344">
            <v>0</v>
          </cell>
          <cell r="I344">
            <v>0</v>
          </cell>
          <cell r="J344">
            <v>0</v>
          </cell>
          <cell r="K344">
            <v>3.6144000000000003E-2</v>
          </cell>
          <cell r="L344">
            <v>0</v>
          </cell>
          <cell r="M344">
            <v>3.6144000000000003E-2</v>
          </cell>
          <cell r="N344">
            <v>0</v>
          </cell>
          <cell r="O344">
            <v>8.0000000000000002E-3</v>
          </cell>
          <cell r="P344">
            <v>0</v>
          </cell>
          <cell r="Q344">
            <v>8.0000000000000002E-3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>
            <v>2</v>
          </cell>
          <cell r="B345" t="str">
            <v>Kayu Slimar 3/10</v>
          </cell>
          <cell r="C345" t="str">
            <v>M3</v>
          </cell>
          <cell r="D345">
            <v>0</v>
          </cell>
          <cell r="E345">
            <v>3.2000000000000002E-3</v>
          </cell>
          <cell r="F345">
            <v>0</v>
          </cell>
          <cell r="G345">
            <v>3.2000000000000002E-3</v>
          </cell>
          <cell r="H345">
            <v>0</v>
          </cell>
          <cell r="I345">
            <v>0</v>
          </cell>
          <cell r="J345">
            <v>0</v>
          </cell>
          <cell r="K345">
            <v>1.4159999999999999E-2</v>
          </cell>
          <cell r="L345">
            <v>0</v>
          </cell>
          <cell r="M345">
            <v>1.4159999999999999E-2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3</v>
          </cell>
          <cell r="B346" t="str">
            <v>Kayu Slimar 3/15</v>
          </cell>
          <cell r="C346" t="str">
            <v>M3</v>
          </cell>
          <cell r="D346">
            <v>0</v>
          </cell>
          <cell r="E346">
            <v>3.2</v>
          </cell>
          <cell r="F346">
            <v>0</v>
          </cell>
          <cell r="G346">
            <v>3.2</v>
          </cell>
          <cell r="H346">
            <v>0</v>
          </cell>
          <cell r="I346">
            <v>0</v>
          </cell>
          <cell r="J346">
            <v>0</v>
          </cell>
          <cell r="K346">
            <v>2.6999999999999997E-3</v>
          </cell>
          <cell r="L346">
            <v>0</v>
          </cell>
          <cell r="M346">
            <v>2.6999999999999997E-3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4</v>
          </cell>
          <cell r="B347" t="str">
            <v>Kayu Slimar 3/20</v>
          </cell>
          <cell r="C347" t="str">
            <v>M3</v>
          </cell>
          <cell r="D347">
            <v>0</v>
          </cell>
          <cell r="E347">
            <v>3.2</v>
          </cell>
          <cell r="F347">
            <v>0</v>
          </cell>
          <cell r="G347">
            <v>3.2</v>
          </cell>
          <cell r="H347">
            <v>0</v>
          </cell>
          <cell r="I347">
            <v>0</v>
          </cell>
          <cell r="J347">
            <v>0</v>
          </cell>
          <cell r="K347">
            <v>3.5999999999999999E-3</v>
          </cell>
          <cell r="L347">
            <v>0</v>
          </cell>
          <cell r="M347">
            <v>3.5999999999999999E-3</v>
          </cell>
          <cell r="N347">
            <v>0</v>
          </cell>
          <cell r="O347">
            <v>1.32</v>
          </cell>
          <cell r="P347">
            <v>0</v>
          </cell>
          <cell r="Q347">
            <v>1.32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5</v>
          </cell>
          <cell r="B348" t="str">
            <v>Kayu 2/10</v>
          </cell>
          <cell r="C348" t="str">
            <v>M3</v>
          </cell>
          <cell r="D348">
            <v>0</v>
          </cell>
          <cell r="E348">
            <v>5</v>
          </cell>
          <cell r="F348">
            <v>0</v>
          </cell>
          <cell r="G348">
            <v>5</v>
          </cell>
          <cell r="H348">
            <v>0</v>
          </cell>
          <cell r="I348">
            <v>0</v>
          </cell>
          <cell r="J348">
            <v>0</v>
          </cell>
          <cell r="K348">
            <v>5.4000000000000012E-3</v>
          </cell>
          <cell r="L348">
            <v>0</v>
          </cell>
          <cell r="M348">
            <v>5.4000000000000012E-3</v>
          </cell>
          <cell r="N348">
            <v>0</v>
          </cell>
          <cell r="O348">
            <v>3.8</v>
          </cell>
          <cell r="P348">
            <v>0</v>
          </cell>
          <cell r="Q348">
            <v>3.8</v>
          </cell>
          <cell r="R348">
            <v>0</v>
          </cell>
          <cell r="S348">
            <v>10.85</v>
          </cell>
          <cell r="T348">
            <v>0</v>
          </cell>
          <cell r="U348">
            <v>10.85</v>
          </cell>
          <cell r="V348">
            <v>0</v>
          </cell>
          <cell r="W348">
            <v>0</v>
          </cell>
          <cell r="X348">
            <v>0</v>
          </cell>
          <cell r="Y348">
            <v>4.5999999999999996</v>
          </cell>
          <cell r="Z348">
            <v>0</v>
          </cell>
          <cell r="AA348">
            <v>3.5999999999999996</v>
          </cell>
          <cell r="AB348">
            <v>0</v>
          </cell>
          <cell r="AC348">
            <v>4</v>
          </cell>
          <cell r="AD348">
            <v>0</v>
          </cell>
          <cell r="AE348">
            <v>4</v>
          </cell>
          <cell r="AF348">
            <v>0</v>
          </cell>
        </row>
        <row r="349">
          <cell r="A349">
            <v>6</v>
          </cell>
          <cell r="B349" t="str">
            <v>Panil t = 3 cm</v>
          </cell>
          <cell r="C349" t="str">
            <v>M2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0.49500000000000005</v>
          </cell>
          <cell r="L349">
            <v>0</v>
          </cell>
          <cell r="M349">
            <v>0.49500000000000005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6.66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1</v>
          </cell>
          <cell r="B350" t="str">
            <v>Kusen Aluminium 5/10</v>
          </cell>
          <cell r="C350" t="str">
            <v>M'</v>
          </cell>
          <cell r="D350">
            <v>124948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6.1999999999999993</v>
          </cell>
          <cell r="J350">
            <v>774677.59999999986</v>
          </cell>
          <cell r="K350">
            <v>5</v>
          </cell>
          <cell r="L350">
            <v>624740</v>
          </cell>
          <cell r="M350">
            <v>5</v>
          </cell>
          <cell r="N350">
            <v>624740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</v>
          </cell>
          <cell r="B351" t="str">
            <v xml:space="preserve">Rangka Daun Jendela Alumunium </v>
          </cell>
          <cell r="C351" t="str">
            <v>M'</v>
          </cell>
          <cell r="D351">
            <v>124948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</v>
          </cell>
          <cell r="T351">
            <v>874636</v>
          </cell>
          <cell r="U351">
            <v>7</v>
          </cell>
          <cell r="V351">
            <v>874636</v>
          </cell>
          <cell r="W351">
            <v>0</v>
          </cell>
          <cell r="X351">
            <v>0</v>
          </cell>
          <cell r="Y351">
            <v>4.2</v>
          </cell>
          <cell r="Z351">
            <v>524781.6</v>
          </cell>
          <cell r="AA351">
            <v>3.2</v>
          </cell>
          <cell r="AB351">
            <v>399833.60000000003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3</v>
          </cell>
          <cell r="B352" t="str">
            <v>Rangka Tiang Sirip Alumunium 1/1 Putih</v>
          </cell>
          <cell r="C352" t="str">
            <v>M'</v>
          </cell>
          <cell r="D352">
            <v>62474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2.6</v>
          </cell>
          <cell r="T352">
            <v>162432.4</v>
          </cell>
          <cell r="U352">
            <v>2.6</v>
          </cell>
          <cell r="V352">
            <v>162432.4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4</v>
          </cell>
          <cell r="B353" t="str">
            <v>Pasang Shading Sirip Alumunium 0.2/10 +Rangka</v>
          </cell>
          <cell r="C353" t="str">
            <v>M2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0.26250000000000001</v>
          </cell>
          <cell r="T353">
            <v>0</v>
          </cell>
          <cell r="U353">
            <v>0.26250000000000001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>
            <v>5</v>
          </cell>
          <cell r="B354" t="str">
            <v>Daun Pintu Panil Kamper</v>
          </cell>
          <cell r="C354" t="str">
            <v>bh</v>
          </cell>
          <cell r="D354">
            <v>550000</v>
          </cell>
          <cell r="E354">
            <v>1.2E-2</v>
          </cell>
          <cell r="F354">
            <v>6600</v>
          </cell>
          <cell r="G354">
            <v>1.2E-2</v>
          </cell>
          <cell r="H354">
            <v>6600</v>
          </cell>
          <cell r="I354">
            <v>0</v>
          </cell>
          <cell r="J354">
            <v>0</v>
          </cell>
          <cell r="K354">
            <v>1.2</v>
          </cell>
          <cell r="L354">
            <v>660000</v>
          </cell>
          <cell r="M354">
            <v>1.2</v>
          </cell>
          <cell r="N354">
            <v>660000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>
            <v>6</v>
          </cell>
          <cell r="B355" t="str">
            <v>Plat besi t = 2 mm</v>
          </cell>
          <cell r="C355" t="str">
            <v>Kg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>
            <v>7</v>
          </cell>
          <cell r="B356" t="str">
            <v>C 40.40.2  (pesan khusus)</v>
          </cell>
          <cell r="C356" t="str">
            <v>Kg</v>
          </cell>
          <cell r="D356">
            <v>14122.3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</row>
        <row r="357">
          <cell r="A357">
            <v>8</v>
          </cell>
          <cell r="B357" t="str">
            <v>Handle besi dia 16 mm</v>
          </cell>
          <cell r="C357" t="str">
            <v>Set</v>
          </cell>
          <cell r="D357">
            <v>129652.5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9</v>
          </cell>
          <cell r="B358" t="str">
            <v>Hendle pintu Stainless</v>
          </cell>
          <cell r="C358" t="str">
            <v>Set</v>
          </cell>
          <cell r="D358">
            <v>261652.5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</v>
          </cell>
          <cell r="J358">
            <v>523305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</row>
        <row r="359">
          <cell r="A359">
            <v>10</v>
          </cell>
          <cell r="B359" t="str">
            <v>Kunci Pintu Handle stainleess (dorma)</v>
          </cell>
          <cell r="C359" t="str">
            <v>Set</v>
          </cell>
          <cell r="D359">
            <v>650000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11</v>
          </cell>
          <cell r="B360" t="str">
            <v>Kunci tanam Antik</v>
          </cell>
          <cell r="C360" t="str">
            <v>Set</v>
          </cell>
          <cell r="D360">
            <v>265000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12</v>
          </cell>
          <cell r="B361" t="str">
            <v>Kunci tanam biasa</v>
          </cell>
          <cell r="C361" t="str">
            <v>Set</v>
          </cell>
          <cell r="D361">
            <v>168565</v>
          </cell>
          <cell r="E361">
            <v>1</v>
          </cell>
          <cell r="F361">
            <v>168565</v>
          </cell>
          <cell r="G361">
            <v>1</v>
          </cell>
          <cell r="H361">
            <v>168565</v>
          </cell>
          <cell r="I361">
            <v>0</v>
          </cell>
          <cell r="J361">
            <v>0</v>
          </cell>
          <cell r="K361">
            <v>1</v>
          </cell>
          <cell r="L361">
            <v>168565</v>
          </cell>
          <cell r="M361">
            <v>1</v>
          </cell>
          <cell r="N361">
            <v>168565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13</v>
          </cell>
          <cell r="B362" t="str">
            <v>Kunci Silinder</v>
          </cell>
          <cell r="C362" t="str">
            <v>Set</v>
          </cell>
          <cell r="D362">
            <v>217900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14</v>
          </cell>
          <cell r="B363" t="str">
            <v>Kunci Selot</v>
          </cell>
          <cell r="C363" t="str">
            <v>Set</v>
          </cell>
          <cell r="D363">
            <v>48300</v>
          </cell>
          <cell r="E363">
            <v>1</v>
          </cell>
          <cell r="F363">
            <v>48300</v>
          </cell>
          <cell r="G363">
            <v>1</v>
          </cell>
          <cell r="H363">
            <v>48300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48300</v>
          </cell>
          <cell r="Q363">
            <v>1</v>
          </cell>
          <cell r="R363">
            <v>48300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>
            <v>15</v>
          </cell>
          <cell r="B364" t="str">
            <v>Engsel jendela</v>
          </cell>
          <cell r="C364" t="str">
            <v>Bh</v>
          </cell>
          <cell r="D364">
            <v>16600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66400</v>
          </cell>
          <cell r="U364">
            <v>4</v>
          </cell>
          <cell r="V364">
            <v>66400</v>
          </cell>
          <cell r="W364">
            <v>0</v>
          </cell>
          <cell r="X364">
            <v>0</v>
          </cell>
          <cell r="Y364">
            <v>2</v>
          </cell>
          <cell r="Z364">
            <v>33200</v>
          </cell>
          <cell r="AA364">
            <v>2</v>
          </cell>
          <cell r="AB364">
            <v>33200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>
            <v>16</v>
          </cell>
          <cell r="B365" t="str">
            <v>Engsel pintu</v>
          </cell>
          <cell r="C365" t="str">
            <v>Bh</v>
          </cell>
          <cell r="D365">
            <v>44395.75</v>
          </cell>
          <cell r="E365">
            <v>2</v>
          </cell>
          <cell r="F365">
            <v>88791.5</v>
          </cell>
          <cell r="G365">
            <v>2</v>
          </cell>
          <cell r="H365">
            <v>88791.5</v>
          </cell>
          <cell r="I365">
            <v>4</v>
          </cell>
          <cell r="J365">
            <v>177583</v>
          </cell>
          <cell r="K365">
            <v>3</v>
          </cell>
          <cell r="L365">
            <v>133187.25</v>
          </cell>
          <cell r="M365">
            <v>3</v>
          </cell>
          <cell r="N365">
            <v>133187.25</v>
          </cell>
          <cell r="O365">
            <v>2</v>
          </cell>
          <cell r="P365">
            <v>88791.5</v>
          </cell>
          <cell r="Q365">
            <v>2</v>
          </cell>
          <cell r="R365">
            <v>88791.5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17</v>
          </cell>
          <cell r="B366" t="str">
            <v>Engsel Pintu dari pipa besi dia 2 cm</v>
          </cell>
          <cell r="C366" t="str">
            <v>Bh</v>
          </cell>
          <cell r="D366">
            <v>66593.625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>
            <v>18</v>
          </cell>
          <cell r="B367" t="str">
            <v>Kait/hak angin</v>
          </cell>
          <cell r="C367" t="str">
            <v>Set</v>
          </cell>
          <cell r="D367">
            <v>27000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</v>
          </cell>
          <cell r="T367">
            <v>162000</v>
          </cell>
          <cell r="U367">
            <v>6</v>
          </cell>
          <cell r="V367">
            <v>162000</v>
          </cell>
          <cell r="W367">
            <v>0</v>
          </cell>
          <cell r="X367">
            <v>0</v>
          </cell>
          <cell r="Y367">
            <v>2</v>
          </cell>
          <cell r="Z367">
            <v>54000</v>
          </cell>
          <cell r="AA367">
            <v>2</v>
          </cell>
          <cell r="AB367">
            <v>54000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>
            <v>19</v>
          </cell>
          <cell r="B368" t="str">
            <v>Grendel pintu kuningan</v>
          </cell>
          <cell r="C368" t="str">
            <v>Bh</v>
          </cell>
          <cell r="D368">
            <v>125000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20</v>
          </cell>
          <cell r="B369" t="str">
            <v xml:space="preserve">Grendel jendela </v>
          </cell>
          <cell r="C369" t="str">
            <v>Bh</v>
          </cell>
          <cell r="D369">
            <v>8100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</v>
          </cell>
          <cell r="T369">
            <v>24300</v>
          </cell>
          <cell r="U369">
            <v>3</v>
          </cell>
          <cell r="V369">
            <v>24300</v>
          </cell>
          <cell r="W369">
            <v>0</v>
          </cell>
          <cell r="X369">
            <v>0</v>
          </cell>
          <cell r="Y369">
            <v>1</v>
          </cell>
          <cell r="Z369">
            <v>8100</v>
          </cell>
          <cell r="AA369">
            <v>1</v>
          </cell>
          <cell r="AB369">
            <v>8100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21</v>
          </cell>
          <cell r="B370" t="str">
            <v>Grendel pintu</v>
          </cell>
          <cell r="C370" t="str">
            <v>Bh</v>
          </cell>
          <cell r="D370">
            <v>14200</v>
          </cell>
          <cell r="E370">
            <v>1</v>
          </cell>
          <cell r="F370">
            <v>14200</v>
          </cell>
          <cell r="G370">
            <v>1</v>
          </cell>
          <cell r="H370">
            <v>14200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14200</v>
          </cell>
          <cell r="Q370">
            <v>1</v>
          </cell>
          <cell r="R370">
            <v>14200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22</v>
          </cell>
          <cell r="B371" t="str">
            <v>Stripting Knip</v>
          </cell>
          <cell r="C371" t="str">
            <v>Set</v>
          </cell>
          <cell r="D371">
            <v>13700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23</v>
          </cell>
          <cell r="B372" t="str">
            <v>Door Closer</v>
          </cell>
          <cell r="C372" t="str">
            <v>Set</v>
          </cell>
          <cell r="D372">
            <v>260800</v>
          </cell>
          <cell r="E372">
            <v>1</v>
          </cell>
          <cell r="F372">
            <v>260800</v>
          </cell>
          <cell r="G372">
            <v>1</v>
          </cell>
          <cell r="H372">
            <v>260800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>
            <v>24</v>
          </cell>
          <cell r="B373" t="str">
            <v>Door Holder</v>
          </cell>
          <cell r="C373" t="str">
            <v>Set</v>
          </cell>
          <cell r="D373">
            <v>500000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25</v>
          </cell>
          <cell r="B374" t="str">
            <v>Door Stop</v>
          </cell>
          <cell r="C374" t="str">
            <v>Set</v>
          </cell>
          <cell r="D374">
            <v>32100</v>
          </cell>
          <cell r="E374">
            <v>1</v>
          </cell>
          <cell r="F374">
            <v>32100</v>
          </cell>
          <cell r="G374">
            <v>1</v>
          </cell>
          <cell r="H374">
            <v>32100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26</v>
          </cell>
          <cell r="B375" t="str">
            <v>Kaca bening 5 mm</v>
          </cell>
          <cell r="C375" t="str">
            <v>M2</v>
          </cell>
          <cell r="D375">
            <v>66700</v>
          </cell>
          <cell r="E375">
            <v>5.0399999999999993E-2</v>
          </cell>
          <cell r="F375">
            <v>3361.6799999999994</v>
          </cell>
          <cell r="G375">
            <v>5.0399999999999993E-2</v>
          </cell>
          <cell r="H375">
            <v>3361.6799999999994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0.25919999999999999</v>
          </cell>
          <cell r="T375">
            <v>17288.64</v>
          </cell>
          <cell r="U375">
            <v>0.25919999999999999</v>
          </cell>
          <cell r="V375">
            <v>17288.64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0.4</v>
          </cell>
          <cell r="AF375">
            <v>26680</v>
          </cell>
        </row>
        <row r="376">
          <cell r="A376">
            <v>27</v>
          </cell>
          <cell r="B376" t="str">
            <v>Kaca bening 10 mm</v>
          </cell>
          <cell r="C376" t="str">
            <v>M2</v>
          </cell>
          <cell r="D376">
            <v>280895.75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1.1326000000000001</v>
          </cell>
          <cell r="T376">
            <v>318142.52645</v>
          </cell>
          <cell r="U376">
            <v>1.1326000000000001</v>
          </cell>
          <cell r="V376">
            <v>318142.52645</v>
          </cell>
          <cell r="W376">
            <v>2.8839999999999999</v>
          </cell>
          <cell r="X376">
            <v>810103.34299999999</v>
          </cell>
          <cell r="Y376">
            <v>0.50749999999999995</v>
          </cell>
          <cell r="Z376">
            <v>142554.59312499998</v>
          </cell>
          <cell r="AA376">
            <v>0.33249999999999996</v>
          </cell>
          <cell r="AB376">
            <v>93397.836874999994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28</v>
          </cell>
          <cell r="B377" t="str">
            <v>Kaca Bening 12 mm</v>
          </cell>
          <cell r="C377" t="str">
            <v>M2</v>
          </cell>
          <cell r="D377">
            <v>403787.64062499994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29</v>
          </cell>
          <cell r="B378" t="str">
            <v>Besi hollow 4/4</v>
          </cell>
          <cell r="C378" t="str">
            <v>M'</v>
          </cell>
          <cell r="D378">
            <v>48625.000000000051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30</v>
          </cell>
          <cell r="B379" t="str">
            <v>Besi hollow 6/6</v>
          </cell>
          <cell r="C379" t="str">
            <v>M'</v>
          </cell>
          <cell r="D379">
            <v>74462.500000000058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31</v>
          </cell>
          <cell r="B380" t="str">
            <v>Besi hollow 2.5/5</v>
          </cell>
          <cell r="C380" t="str">
            <v>Kg</v>
          </cell>
          <cell r="D380">
            <v>74462.500000000058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32</v>
          </cell>
          <cell r="B381" t="str">
            <v>Besi hollow 5/5</v>
          </cell>
          <cell r="C381" t="str">
            <v>Kg</v>
          </cell>
          <cell r="D381">
            <v>74462.500000000058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33</v>
          </cell>
          <cell r="B382" t="str">
            <v>Besi hollow 2/2</v>
          </cell>
          <cell r="C382" t="str">
            <v>Kg</v>
          </cell>
          <cell r="D382">
            <v>74462.500000000058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34</v>
          </cell>
          <cell r="B383" t="str">
            <v>Besi hollow 2/4</v>
          </cell>
          <cell r="C383" t="str">
            <v>Kg</v>
          </cell>
          <cell r="D383">
            <v>74462.500000000058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35</v>
          </cell>
          <cell r="B384" t="str">
            <v>Kaca Tempered 12 mm</v>
          </cell>
          <cell r="C384" t="str">
            <v>M2</v>
          </cell>
          <cell r="D384">
            <v>528395.75</v>
          </cell>
          <cell r="E384">
            <v>4.3049999999999997</v>
          </cell>
          <cell r="F384">
            <v>2274743.7037499999</v>
          </cell>
          <cell r="G384">
            <v>4.3049999999999997</v>
          </cell>
          <cell r="H384">
            <v>2274743.7037499999</v>
          </cell>
          <cell r="I384">
            <v>4.3049999999999997</v>
          </cell>
          <cell r="J384">
            <v>2274743.7037499999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36</v>
          </cell>
          <cell r="B385" t="str">
            <v>Glass Block</v>
          </cell>
          <cell r="C385" t="str">
            <v>Bh</v>
          </cell>
          <cell r="D385">
            <v>45000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>
            <v>37</v>
          </cell>
          <cell r="B386" t="str">
            <v>Kaca Es</v>
          </cell>
          <cell r="C386" t="str">
            <v>M2</v>
          </cell>
          <cell r="D386">
            <v>66700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0.4</v>
          </cell>
          <cell r="AD386">
            <v>26680</v>
          </cell>
          <cell r="AE386">
            <v>0</v>
          </cell>
          <cell r="AF386">
            <v>0</v>
          </cell>
        </row>
        <row r="387">
          <cell r="A387">
            <v>38</v>
          </cell>
          <cell r="B387" t="str">
            <v>Krepyak Kaca Nako + Kerangka</v>
          </cell>
          <cell r="C387" t="str">
            <v>M2</v>
          </cell>
          <cell r="D387">
            <v>81300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>
            <v>39</v>
          </cell>
          <cell r="B388" t="str">
            <v>Sticker Efek Kaca Es</v>
          </cell>
          <cell r="C388" t="str">
            <v>M2</v>
          </cell>
          <cell r="D388">
            <v>150000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>
            <v>40</v>
          </cell>
          <cell r="B389" t="str">
            <v>Rel Pintu Dorong</v>
          </cell>
          <cell r="C389" t="str">
            <v>M'</v>
          </cell>
          <cell r="D389">
            <v>275000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>
            <v>41</v>
          </cell>
          <cell r="B390" t="str">
            <v>Rolling Door</v>
          </cell>
          <cell r="C390" t="str">
            <v>M2</v>
          </cell>
          <cell r="D390">
            <v>358100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>
            <v>42</v>
          </cell>
          <cell r="B391" t="str">
            <v>Roster</v>
          </cell>
          <cell r="C391" t="str">
            <v>M2</v>
          </cell>
          <cell r="D391">
            <v>133850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>
            <v>43</v>
          </cell>
          <cell r="B392" t="str">
            <v>Gipsum Board</v>
          </cell>
          <cell r="C392" t="str">
            <v>M2</v>
          </cell>
          <cell r="D392">
            <v>29000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>
            <v>44</v>
          </cell>
          <cell r="B393" t="str">
            <v>List Gipsum</v>
          </cell>
          <cell r="C393" t="str">
            <v>M'</v>
          </cell>
          <cell r="D393">
            <v>17300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>
            <v>45</v>
          </cell>
          <cell r="B394" t="str">
            <v>Sealent</v>
          </cell>
          <cell r="C394" t="str">
            <v>M'</v>
          </cell>
          <cell r="D394">
            <v>8400</v>
          </cell>
          <cell r="E394">
            <v>2.16</v>
          </cell>
          <cell r="F394">
            <v>18144</v>
          </cell>
          <cell r="G394">
            <v>2.16</v>
          </cell>
          <cell r="H394">
            <v>18144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18.080000000000002</v>
          </cell>
          <cell r="T394">
            <v>151872.00000000003</v>
          </cell>
          <cell r="U394">
            <v>18.080000000000002</v>
          </cell>
          <cell r="V394">
            <v>151872.00000000003</v>
          </cell>
          <cell r="W394">
            <v>19.439999999999998</v>
          </cell>
          <cell r="X394">
            <v>163295.99999999997</v>
          </cell>
          <cell r="Y394">
            <v>7.1999999999999993</v>
          </cell>
          <cell r="Z394">
            <v>60479.999999999993</v>
          </cell>
          <cell r="AA394">
            <v>5.1999999999999993</v>
          </cell>
          <cell r="AB394">
            <v>43679.999999999993</v>
          </cell>
          <cell r="AC394">
            <v>7.1999999999999993</v>
          </cell>
          <cell r="AD394">
            <v>60479.999999999993</v>
          </cell>
          <cell r="AE394">
            <v>7.1999999999999993</v>
          </cell>
          <cell r="AF394">
            <v>60479.999999999993</v>
          </cell>
        </row>
        <row r="395">
          <cell r="A395">
            <v>46</v>
          </cell>
          <cell r="B395" t="str">
            <v>Benangan Kusen</v>
          </cell>
          <cell r="C395" t="str">
            <v>M'</v>
          </cell>
          <cell r="D395">
            <v>4296.0074999999997</v>
          </cell>
          <cell r="E395">
            <v>9.8000000000000007</v>
          </cell>
          <cell r="F395">
            <v>42100.873500000002</v>
          </cell>
          <cell r="G395">
            <v>9.8000000000000007</v>
          </cell>
          <cell r="H395">
            <v>42100.873500000002</v>
          </cell>
          <cell r="I395">
            <v>6.1999999999999993</v>
          </cell>
          <cell r="J395">
            <v>26635.246499999994</v>
          </cell>
          <cell r="K395">
            <v>5.7839999999999998</v>
          </cell>
          <cell r="L395">
            <v>24848.107379999998</v>
          </cell>
          <cell r="M395">
            <v>5.7839999999999998</v>
          </cell>
          <cell r="N395">
            <v>24848.107379999998</v>
          </cell>
          <cell r="O395">
            <v>7.6</v>
          </cell>
          <cell r="P395">
            <v>32649.656999999996</v>
          </cell>
          <cell r="Q395">
            <v>7.6</v>
          </cell>
          <cell r="R395">
            <v>32649.656999999996</v>
          </cell>
          <cell r="S395">
            <v>13.600000000000001</v>
          </cell>
          <cell r="T395">
            <v>58425.702000000005</v>
          </cell>
          <cell r="U395">
            <v>13.600000000000001</v>
          </cell>
          <cell r="V395">
            <v>58425.702000000005</v>
          </cell>
          <cell r="W395">
            <v>10.120000000000001</v>
          </cell>
          <cell r="X395">
            <v>43475.5959</v>
          </cell>
          <cell r="Y395">
            <v>9.1999999999999993</v>
          </cell>
          <cell r="Z395">
            <v>39523.268999999993</v>
          </cell>
          <cell r="AA395">
            <v>7.1999999999999993</v>
          </cell>
          <cell r="AB395">
            <v>30931.253999999994</v>
          </cell>
          <cell r="AC395">
            <v>16</v>
          </cell>
          <cell r="AD395">
            <v>68736.12</v>
          </cell>
          <cell r="AE395">
            <v>16</v>
          </cell>
          <cell r="AF395">
            <v>68736.12</v>
          </cell>
        </row>
        <row r="396">
          <cell r="A396">
            <v>47</v>
          </cell>
          <cell r="B396" t="str">
            <v xml:space="preserve">Cat Kayu </v>
          </cell>
          <cell r="C396" t="str">
            <v>M2</v>
          </cell>
          <cell r="D396">
            <v>19370.5</v>
          </cell>
          <cell r="E396">
            <v>3.2720000000000002</v>
          </cell>
          <cell r="F396">
            <v>63380.276000000005</v>
          </cell>
          <cell r="G396">
            <v>3.2720000000000002</v>
          </cell>
          <cell r="H396">
            <v>63380.276000000005</v>
          </cell>
          <cell r="I396">
            <v>0</v>
          </cell>
          <cell r="J396">
            <v>0</v>
          </cell>
          <cell r="K396">
            <v>4.0991999999999997</v>
          </cell>
          <cell r="L396">
            <v>79403.553599999999</v>
          </cell>
          <cell r="M396">
            <v>4.0991999999999997</v>
          </cell>
          <cell r="N396">
            <v>79403.553599999999</v>
          </cell>
          <cell r="O396">
            <v>1.3960000000000001</v>
          </cell>
          <cell r="P396">
            <v>27041.218000000001</v>
          </cell>
          <cell r="Q396">
            <v>1.3960000000000001</v>
          </cell>
          <cell r="R396">
            <v>27041.218000000001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A397">
            <v>48</v>
          </cell>
          <cell r="B397" t="str">
            <v>Cat Besi</v>
          </cell>
          <cell r="C397" t="str">
            <v>M2</v>
          </cell>
          <cell r="D397">
            <v>13698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>
            <v>49</v>
          </cell>
          <cell r="B398" t="str">
            <v>Cat Dinding</v>
          </cell>
          <cell r="C398" t="str">
            <v>M2</v>
          </cell>
          <cell r="D398">
            <v>9900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>
            <v>50</v>
          </cell>
          <cell r="B399" t="str">
            <v>Plesteran Camprot</v>
          </cell>
          <cell r="C399" t="str">
            <v>M2</v>
          </cell>
          <cell r="D399">
            <v>14600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</row>
        <row r="400"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</row>
        <row r="401">
          <cell r="B401" t="str">
            <v>Jumlah Harga</v>
          </cell>
          <cell r="C401">
            <v>3021087.0332500003</v>
          </cell>
          <cell r="D401">
            <v>3021087.0332500003</v>
          </cell>
          <cell r="E401">
            <v>3776944.5502499999</v>
          </cell>
          <cell r="F401">
            <v>3021087.0332500003</v>
          </cell>
          <cell r="G401">
            <v>1690743.9109799999</v>
          </cell>
          <cell r="H401">
            <v>3021087.0332500003</v>
          </cell>
          <cell r="I401">
            <v>210982.375</v>
          </cell>
          <cell r="J401">
            <v>3776944.5502499999</v>
          </cell>
          <cell r="K401">
            <v>1835497.2684499999</v>
          </cell>
          <cell r="L401">
            <v>1690743.9109799999</v>
          </cell>
          <cell r="M401">
            <v>862639.46212499996</v>
          </cell>
          <cell r="N401">
            <v>1690743.9109799999</v>
          </cell>
          <cell r="O401">
            <v>155896.12</v>
          </cell>
          <cell r="P401">
            <v>210982.375</v>
          </cell>
          <cell r="Q401">
            <v>0</v>
          </cell>
          <cell r="R401">
            <v>210982.375</v>
          </cell>
          <cell r="S401">
            <v>0</v>
          </cell>
          <cell r="T401">
            <v>1835497.2684499999</v>
          </cell>
          <cell r="U401">
            <v>0</v>
          </cell>
          <cell r="V401">
            <v>1835497.2684499999</v>
          </cell>
          <cell r="W401">
            <v>0</v>
          </cell>
          <cell r="X401">
            <v>1016874.9389</v>
          </cell>
          <cell r="Y401">
            <v>0</v>
          </cell>
          <cell r="Z401">
            <v>862639.46212499996</v>
          </cell>
          <cell r="AA401">
            <v>0</v>
          </cell>
          <cell r="AB401">
            <v>663142.69087499997</v>
          </cell>
          <cell r="AC401">
            <v>0</v>
          </cell>
          <cell r="AD401">
            <v>155896.12</v>
          </cell>
          <cell r="AE401">
            <v>0</v>
          </cell>
          <cell r="AF401">
            <v>155896.12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L402" t="str">
            <v>P3A ASR = P4 SD</v>
          </cell>
        </row>
        <row r="403">
          <cell r="AF403">
            <v>155896.12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L404" t="str">
            <v>P3A ASR = P4 SD</v>
          </cell>
        </row>
        <row r="405">
          <cell r="A405" t="str">
            <v>No.</v>
          </cell>
          <cell r="B405" t="str">
            <v>Item Pekerjaan</v>
          </cell>
          <cell r="C405" t="str">
            <v>Satuan</v>
          </cell>
          <cell r="D405" t="str">
            <v>Harga Satuan</v>
          </cell>
          <cell r="E405" t="str">
            <v>P1</v>
          </cell>
          <cell r="F405" t="str">
            <v>P2</v>
          </cell>
          <cell r="G405" t="str">
            <v>P2</v>
          </cell>
          <cell r="H405" t="str">
            <v>P4</v>
          </cell>
          <cell r="I405" t="str">
            <v>P3</v>
          </cell>
          <cell r="J405" t="str">
            <v>BV1</v>
          </cell>
          <cell r="K405" t="str">
            <v>P4</v>
          </cell>
          <cell r="L405" t="str">
            <v>R2A</v>
          </cell>
          <cell r="M405" t="str">
            <v>J1</v>
          </cell>
          <cell r="N405">
            <v>0</v>
          </cell>
          <cell r="O405" t="str">
            <v>BV1</v>
          </cell>
          <cell r="P405">
            <v>0</v>
          </cell>
          <cell r="Q405" t="str">
            <v>R2B</v>
          </cell>
          <cell r="R405">
            <v>0</v>
          </cell>
          <cell r="S405" t="str">
            <v>R2A</v>
          </cell>
          <cell r="T405">
            <v>0</v>
          </cell>
          <cell r="U405" t="str">
            <v>R1</v>
          </cell>
        </row>
        <row r="406">
          <cell r="D406" t="str">
            <v>Rp.</v>
          </cell>
          <cell r="E406" t="str">
            <v>Vol.</v>
          </cell>
          <cell r="F406" t="str">
            <v>Jumlah Harga</v>
          </cell>
          <cell r="G406" t="str">
            <v>Vol.</v>
          </cell>
          <cell r="H406" t="str">
            <v>Jumlah Harga</v>
          </cell>
          <cell r="I406" t="str">
            <v>Vol.</v>
          </cell>
          <cell r="J406" t="str">
            <v>Jumlah Harga</v>
          </cell>
          <cell r="K406" t="str">
            <v>Vol.</v>
          </cell>
          <cell r="L406" t="str">
            <v>Jumlah Harga</v>
          </cell>
          <cell r="M406" t="str">
            <v>Vol.</v>
          </cell>
          <cell r="N406" t="str">
            <v>Jumlah Harga</v>
          </cell>
          <cell r="O406" t="str">
            <v>Vol.</v>
          </cell>
          <cell r="P406" t="str">
            <v>Jumlah Harga</v>
          </cell>
          <cell r="Q406" t="str">
            <v>Vol.</v>
          </cell>
          <cell r="R406" t="str">
            <v>Jumlah Harga</v>
          </cell>
          <cell r="S406" t="str">
            <v>Vol.</v>
          </cell>
          <cell r="T406" t="str">
            <v>Jumlah Harga</v>
          </cell>
          <cell r="U406" t="str">
            <v>Vol.</v>
          </cell>
          <cell r="V406" t="str">
            <v>Jumlah Harga</v>
          </cell>
        </row>
        <row r="407">
          <cell r="A407" t="str">
            <v>VII.</v>
          </cell>
          <cell r="B407" t="str">
            <v>UNIT BANGUNAN GSG</v>
          </cell>
          <cell r="D407" t="str">
            <v>Rp.</v>
          </cell>
          <cell r="E407" t="str">
            <v>Vol.</v>
          </cell>
          <cell r="F407" t="str">
            <v>Jumlah Harga</v>
          </cell>
          <cell r="G407" t="str">
            <v>Vol.</v>
          </cell>
          <cell r="H407" t="str">
            <v>Jumlah Harga</v>
          </cell>
          <cell r="I407" t="str">
            <v>Vol.</v>
          </cell>
          <cell r="J407" t="str">
            <v>Jumlah Harga</v>
          </cell>
          <cell r="K407" t="str">
            <v>Vol.</v>
          </cell>
          <cell r="L407" t="str">
            <v>Jumlah Harga</v>
          </cell>
          <cell r="M407" t="str">
            <v>Vol.</v>
          </cell>
          <cell r="N407" t="str">
            <v>Jumlah Harga</v>
          </cell>
          <cell r="O407" t="str">
            <v>Vol.</v>
          </cell>
          <cell r="P407" t="str">
            <v>Jumlah Harga</v>
          </cell>
          <cell r="Q407" t="str">
            <v>Vol.</v>
          </cell>
          <cell r="R407" t="str">
            <v>Jumlah Harga</v>
          </cell>
          <cell r="S407" t="str">
            <v>Vol.</v>
          </cell>
          <cell r="T407" t="str">
            <v>Jumlah Harga</v>
          </cell>
          <cell r="U407" t="str">
            <v>Vol.</v>
          </cell>
          <cell r="V407" t="str">
            <v>Jumlah Harga</v>
          </cell>
        </row>
        <row r="408">
          <cell r="A408" t="str">
            <v>VII.</v>
          </cell>
          <cell r="B408" t="str">
            <v>UNIT BANGUNAN GSG</v>
          </cell>
        </row>
        <row r="409">
          <cell r="A409">
            <v>1</v>
          </cell>
          <cell r="B409" t="str">
            <v>Kayu 6/12</v>
          </cell>
          <cell r="C409" t="str">
            <v>M3</v>
          </cell>
          <cell r="D409">
            <v>0</v>
          </cell>
          <cell r="E409">
            <v>1.0200000000000001E-2</v>
          </cell>
          <cell r="F409">
            <v>0</v>
          </cell>
          <cell r="G409">
            <v>1.12E-2</v>
          </cell>
          <cell r="H409">
            <v>0</v>
          </cell>
          <cell r="I409">
            <v>3.6144000000000003E-2</v>
          </cell>
          <cell r="J409">
            <v>0</v>
          </cell>
          <cell r="K409">
            <v>5.2800000000000007E-2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>
            <v>2</v>
          </cell>
          <cell r="B410" t="str">
            <v>Kayu Slimar 3/10</v>
          </cell>
          <cell r="C410" t="str">
            <v>M3</v>
          </cell>
          <cell r="D410">
            <v>0</v>
          </cell>
          <cell r="E410">
            <v>5.1200000000000002E-2</v>
          </cell>
          <cell r="F410">
            <v>0</v>
          </cell>
          <cell r="G410">
            <v>3.2000000000000002E-3</v>
          </cell>
          <cell r="H410">
            <v>0</v>
          </cell>
          <cell r="I410">
            <v>1.4159999999999999E-2</v>
          </cell>
          <cell r="J410">
            <v>0</v>
          </cell>
          <cell r="K410">
            <v>1.4400000000000001E-2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>
            <v>3</v>
          </cell>
          <cell r="B411" t="str">
            <v>Kayu Slimar 3/15</v>
          </cell>
          <cell r="C411" t="str">
            <v>M3</v>
          </cell>
          <cell r="D411">
            <v>0</v>
          </cell>
          <cell r="E411">
            <v>13.84</v>
          </cell>
          <cell r="F411">
            <v>0</v>
          </cell>
          <cell r="G411">
            <v>3.2</v>
          </cell>
          <cell r="H411">
            <v>0</v>
          </cell>
          <cell r="I411">
            <v>2.6999999999999997E-3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>
            <v>4</v>
          </cell>
          <cell r="B412" t="str">
            <v>Kayu Slimar 3/20</v>
          </cell>
          <cell r="C412" t="str">
            <v>M3</v>
          </cell>
          <cell r="D412">
            <v>0</v>
          </cell>
          <cell r="E412">
            <v>7.99</v>
          </cell>
          <cell r="F412">
            <v>0</v>
          </cell>
          <cell r="G412">
            <v>3.2</v>
          </cell>
          <cell r="H412">
            <v>0</v>
          </cell>
          <cell r="I412">
            <v>3.5999999999999999E-3</v>
          </cell>
          <cell r="J412">
            <v>0</v>
          </cell>
          <cell r="K412">
            <v>17.28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>
            <v>5</v>
          </cell>
          <cell r="B413" t="str">
            <v>Kayu 2/10</v>
          </cell>
          <cell r="C413" t="str">
            <v>M3</v>
          </cell>
          <cell r="D413">
            <v>0</v>
          </cell>
          <cell r="E413">
            <v>6.6</v>
          </cell>
          <cell r="F413">
            <v>0</v>
          </cell>
          <cell r="G413">
            <v>5</v>
          </cell>
          <cell r="H413">
            <v>0</v>
          </cell>
          <cell r="I413">
            <v>5.4000000000000012E-3</v>
          </cell>
          <cell r="J413">
            <v>0</v>
          </cell>
          <cell r="K413">
            <v>0</v>
          </cell>
          <cell r="L413">
            <v>0</v>
          </cell>
          <cell r="M413">
            <v>4.92</v>
          </cell>
          <cell r="N413">
            <v>0</v>
          </cell>
          <cell r="O413">
            <v>2.2000000000000002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>
            <v>6</v>
          </cell>
          <cell r="B414" t="str">
            <v>Panil t = 3 cm</v>
          </cell>
          <cell r="C414" t="str">
            <v>M2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0.49500000000000005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>
            <v>1</v>
          </cell>
          <cell r="B415" t="str">
            <v>Kusen Aluminium 5/10</v>
          </cell>
          <cell r="C415" t="str">
            <v>M'</v>
          </cell>
          <cell r="D415">
            <v>124948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  <cell r="J415">
            <v>624740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>
            <v>2</v>
          </cell>
          <cell r="B416" t="str">
            <v xml:space="preserve">Rangka Daun Jendela Alumunium </v>
          </cell>
          <cell r="C416" t="str">
            <v>M'</v>
          </cell>
          <cell r="D416">
            <v>124948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>
            <v>3</v>
          </cell>
          <cell r="B417" t="str">
            <v>Rangka Tiang Sirip Alumunium 1/1 Putih</v>
          </cell>
          <cell r="C417" t="str">
            <v>M'</v>
          </cell>
          <cell r="D417">
            <v>62474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>
            <v>4</v>
          </cell>
          <cell r="B418" t="str">
            <v>Pasang Shading Sirip Alumunium 0.2/10 +Rangka</v>
          </cell>
          <cell r="C418" t="str">
            <v>M2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A419">
            <v>5</v>
          </cell>
          <cell r="B419" t="str">
            <v>Daun Pintu Panil Kamper</v>
          </cell>
          <cell r="C419" t="str">
            <v>bh</v>
          </cell>
          <cell r="D419">
            <v>550000</v>
          </cell>
          <cell r="E419">
            <v>0</v>
          </cell>
          <cell r="F419">
            <v>0</v>
          </cell>
          <cell r="G419">
            <v>1.2E-2</v>
          </cell>
          <cell r="H419">
            <v>6600</v>
          </cell>
          <cell r="I419">
            <v>1.2</v>
          </cell>
          <cell r="J419">
            <v>660000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A420">
            <v>6</v>
          </cell>
          <cell r="B420" t="str">
            <v>Plat besi t = 2 mm</v>
          </cell>
          <cell r="C420" t="str">
            <v>Kg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A421">
            <v>7</v>
          </cell>
          <cell r="B421" t="str">
            <v>C 40.40.2  (pesan khusus)</v>
          </cell>
          <cell r="C421" t="str">
            <v>Kg</v>
          </cell>
          <cell r="D421">
            <v>14122.3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A422">
            <v>8</v>
          </cell>
          <cell r="B422" t="str">
            <v>Handle besi dia 16 mm</v>
          </cell>
          <cell r="C422" t="str">
            <v>Set</v>
          </cell>
          <cell r="D422">
            <v>129652.5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>
            <v>9</v>
          </cell>
          <cell r="B423" t="str">
            <v>Hendle pintu Stainless</v>
          </cell>
          <cell r="C423" t="str">
            <v>Set</v>
          </cell>
          <cell r="D423">
            <v>261652.5</v>
          </cell>
          <cell r="E423">
            <v>2</v>
          </cell>
          <cell r="F423">
            <v>523305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A424">
            <v>10</v>
          </cell>
          <cell r="B424" t="str">
            <v>Kunci Pintu Handle stainleess (dorma)</v>
          </cell>
          <cell r="C424" t="str">
            <v>Set</v>
          </cell>
          <cell r="D424">
            <v>650000</v>
          </cell>
          <cell r="E424">
            <v>1</v>
          </cell>
          <cell r="F424">
            <v>650000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A425">
            <v>11</v>
          </cell>
          <cell r="B425" t="str">
            <v>Kunci tanam Antik</v>
          </cell>
          <cell r="C425" t="str">
            <v>Set</v>
          </cell>
          <cell r="D425">
            <v>265000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A426">
            <v>12</v>
          </cell>
          <cell r="B426" t="str">
            <v>Kunci tanam biasa</v>
          </cell>
          <cell r="C426" t="str">
            <v>Set</v>
          </cell>
          <cell r="D426">
            <v>168565</v>
          </cell>
          <cell r="E426">
            <v>2</v>
          </cell>
          <cell r="F426">
            <v>337130</v>
          </cell>
          <cell r="G426">
            <v>1</v>
          </cell>
          <cell r="H426">
            <v>168565</v>
          </cell>
          <cell r="I426">
            <v>1</v>
          </cell>
          <cell r="J426">
            <v>168565</v>
          </cell>
          <cell r="K426">
            <v>2</v>
          </cell>
          <cell r="L426">
            <v>337130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>
            <v>13</v>
          </cell>
          <cell r="B427" t="str">
            <v>Kunci Silinder</v>
          </cell>
          <cell r="C427" t="str">
            <v>Set</v>
          </cell>
          <cell r="D427">
            <v>217900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>
            <v>14</v>
          </cell>
          <cell r="B428" t="str">
            <v>Kunci Selot</v>
          </cell>
          <cell r="C428" t="str">
            <v>Set</v>
          </cell>
          <cell r="D428">
            <v>48300</v>
          </cell>
          <cell r="E428">
            <v>0</v>
          </cell>
          <cell r="F428">
            <v>0</v>
          </cell>
          <cell r="G428">
            <v>1</v>
          </cell>
          <cell r="H428">
            <v>48300</v>
          </cell>
          <cell r="I428">
            <v>0</v>
          </cell>
          <cell r="J428">
            <v>0</v>
          </cell>
          <cell r="K428">
            <v>1</v>
          </cell>
          <cell r="L428">
            <v>48300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A429">
            <v>15</v>
          </cell>
          <cell r="B429" t="str">
            <v>Engsel jendela</v>
          </cell>
          <cell r="C429" t="str">
            <v>Bh</v>
          </cell>
          <cell r="D429">
            <v>16600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A430">
            <v>16</v>
          </cell>
          <cell r="B430" t="str">
            <v>Engsel pintu</v>
          </cell>
          <cell r="C430" t="str">
            <v>Bh</v>
          </cell>
          <cell r="D430">
            <v>44395.75</v>
          </cell>
          <cell r="E430">
            <v>4</v>
          </cell>
          <cell r="F430">
            <v>177583</v>
          </cell>
          <cell r="G430">
            <v>2</v>
          </cell>
          <cell r="H430">
            <v>88791.5</v>
          </cell>
          <cell r="I430">
            <v>3</v>
          </cell>
          <cell r="J430">
            <v>133187.25</v>
          </cell>
          <cell r="K430">
            <v>8</v>
          </cell>
          <cell r="L430">
            <v>355166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A431">
            <v>17</v>
          </cell>
          <cell r="B431" t="str">
            <v>Engsel Pintu dari pipa besi dia 2 cm</v>
          </cell>
          <cell r="C431" t="str">
            <v>Bh</v>
          </cell>
          <cell r="D431">
            <v>66593.625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A432">
            <v>18</v>
          </cell>
          <cell r="B432" t="str">
            <v>Kait/hak angin</v>
          </cell>
          <cell r="C432" t="str">
            <v>Set</v>
          </cell>
          <cell r="D432">
            <v>27000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A433">
            <v>19</v>
          </cell>
          <cell r="B433" t="str">
            <v>Grendel pintu kuningan</v>
          </cell>
          <cell r="C433" t="str">
            <v>Bh</v>
          </cell>
          <cell r="D433">
            <v>125000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A434">
            <v>20</v>
          </cell>
          <cell r="B434" t="str">
            <v xml:space="preserve">Grendel jendela </v>
          </cell>
          <cell r="C434" t="str">
            <v>Bh</v>
          </cell>
          <cell r="D434">
            <v>8100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>
            <v>21</v>
          </cell>
          <cell r="B435" t="str">
            <v>Grendel pintu</v>
          </cell>
          <cell r="C435" t="str">
            <v>Bh</v>
          </cell>
          <cell r="D435">
            <v>14200</v>
          </cell>
          <cell r="E435">
            <v>2</v>
          </cell>
          <cell r="F435">
            <v>28400</v>
          </cell>
          <cell r="G435">
            <v>1</v>
          </cell>
          <cell r="H435">
            <v>14200</v>
          </cell>
          <cell r="I435">
            <v>0</v>
          </cell>
          <cell r="J435">
            <v>0</v>
          </cell>
          <cell r="K435">
            <v>2</v>
          </cell>
          <cell r="L435">
            <v>28400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A436">
            <v>22</v>
          </cell>
          <cell r="B436" t="str">
            <v>Stripting Knip</v>
          </cell>
          <cell r="C436" t="str">
            <v>Set</v>
          </cell>
          <cell r="D436">
            <v>13700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A437">
            <v>23</v>
          </cell>
          <cell r="B437" t="str">
            <v>Door Closer</v>
          </cell>
          <cell r="C437" t="str">
            <v>Set</v>
          </cell>
          <cell r="D437">
            <v>260800</v>
          </cell>
          <cell r="E437">
            <v>2</v>
          </cell>
          <cell r="F437">
            <v>521600</v>
          </cell>
          <cell r="G437">
            <v>1</v>
          </cell>
          <cell r="H437">
            <v>260800</v>
          </cell>
          <cell r="I437">
            <v>0</v>
          </cell>
          <cell r="J437">
            <v>0</v>
          </cell>
          <cell r="K437">
            <v>2</v>
          </cell>
          <cell r="L437">
            <v>521600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A438">
            <v>24</v>
          </cell>
          <cell r="B438" t="str">
            <v>Door Holder</v>
          </cell>
          <cell r="C438" t="str">
            <v>Set</v>
          </cell>
          <cell r="D438">
            <v>500000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>
            <v>25</v>
          </cell>
          <cell r="B439" t="str">
            <v>Door Stop</v>
          </cell>
          <cell r="C439" t="str">
            <v>Set</v>
          </cell>
          <cell r="D439">
            <v>32100</v>
          </cell>
          <cell r="E439">
            <v>2</v>
          </cell>
          <cell r="F439">
            <v>64200</v>
          </cell>
          <cell r="G439">
            <v>1</v>
          </cell>
          <cell r="H439">
            <v>32100</v>
          </cell>
          <cell r="I439">
            <v>0</v>
          </cell>
          <cell r="J439">
            <v>0</v>
          </cell>
          <cell r="K439">
            <v>2</v>
          </cell>
          <cell r="L439">
            <v>64200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A440">
            <v>26</v>
          </cell>
          <cell r="B440" t="str">
            <v>Kaca bening 5 mm</v>
          </cell>
          <cell r="C440" t="str">
            <v>M2</v>
          </cell>
          <cell r="D440">
            <v>66700</v>
          </cell>
          <cell r="E440">
            <v>0</v>
          </cell>
          <cell r="F440">
            <v>0</v>
          </cell>
          <cell r="G440">
            <v>5.0399999999999993E-2</v>
          </cell>
          <cell r="H440">
            <v>3361.6799999999994</v>
          </cell>
          <cell r="I440">
            <v>0</v>
          </cell>
          <cell r="J440">
            <v>0</v>
          </cell>
          <cell r="K440">
            <v>0.28799999999999998</v>
          </cell>
          <cell r="L440">
            <v>0</v>
          </cell>
          <cell r="M440">
            <v>0.28799999999999998</v>
          </cell>
          <cell r="N440">
            <v>19209.599999999999</v>
          </cell>
          <cell r="O440">
            <v>0.24</v>
          </cell>
          <cell r="P440">
            <v>16008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A441">
            <v>27</v>
          </cell>
          <cell r="B441" t="str">
            <v>Kaca bening 10 mm</v>
          </cell>
          <cell r="C441" t="str">
            <v>M2</v>
          </cell>
          <cell r="D441">
            <v>280895.75</v>
          </cell>
          <cell r="E441">
            <v>0.34100000000000008</v>
          </cell>
          <cell r="F441">
            <v>95785.450750000018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>
            <v>28</v>
          </cell>
          <cell r="B442" t="str">
            <v>Kaca Bening 12 mm</v>
          </cell>
          <cell r="C442" t="str">
            <v>M2</v>
          </cell>
          <cell r="D442">
            <v>403787.64062499994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A443">
            <v>29</v>
          </cell>
          <cell r="B443" t="str">
            <v>Besi hollow 4/4</v>
          </cell>
          <cell r="C443" t="str">
            <v>M'</v>
          </cell>
          <cell r="D443">
            <v>48625.000000000051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>
            <v>30</v>
          </cell>
          <cell r="B444" t="str">
            <v>Besi hollow 6/6</v>
          </cell>
          <cell r="C444" t="str">
            <v>M'</v>
          </cell>
          <cell r="D444">
            <v>74462.500000000058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A445">
            <v>31</v>
          </cell>
          <cell r="B445" t="str">
            <v>Besi hollow 2.5/5</v>
          </cell>
          <cell r="C445" t="str">
            <v>Kg</v>
          </cell>
          <cell r="D445">
            <v>74462.500000000058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>
            <v>32</v>
          </cell>
          <cell r="B446" t="str">
            <v>Besi hollow 5/5</v>
          </cell>
          <cell r="C446" t="str">
            <v>Kg</v>
          </cell>
          <cell r="D446">
            <v>74462.500000000058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A447">
            <v>33</v>
          </cell>
          <cell r="B447" t="str">
            <v>Besi hollow 2/2</v>
          </cell>
          <cell r="C447" t="str">
            <v>Kg</v>
          </cell>
          <cell r="D447">
            <v>74462.500000000058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A448">
            <v>34</v>
          </cell>
          <cell r="B448" t="str">
            <v>Besi hollow 2/4</v>
          </cell>
          <cell r="C448" t="str">
            <v>Kg</v>
          </cell>
          <cell r="D448">
            <v>74462.500000000058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A449">
            <v>35</v>
          </cell>
          <cell r="B449" t="str">
            <v>Kaca Tempered 12 mm</v>
          </cell>
          <cell r="C449" t="str">
            <v>M2</v>
          </cell>
          <cell r="D449">
            <v>528395.75</v>
          </cell>
          <cell r="E449">
            <v>0</v>
          </cell>
          <cell r="F449">
            <v>0</v>
          </cell>
          <cell r="G449">
            <v>4.3049999999999997</v>
          </cell>
          <cell r="H449">
            <v>2274743.7037499999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>
            <v>36</v>
          </cell>
          <cell r="B450" t="str">
            <v>Glass Block</v>
          </cell>
          <cell r="C450" t="str">
            <v>Bh</v>
          </cell>
          <cell r="D450">
            <v>45000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A451">
            <v>37</v>
          </cell>
          <cell r="B451" t="str">
            <v>Kaca Es</v>
          </cell>
          <cell r="C451" t="str">
            <v>M2</v>
          </cell>
          <cell r="D451">
            <v>66700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A452">
            <v>38</v>
          </cell>
          <cell r="B452" t="str">
            <v>Krepyak Kaca Nako + Kerangka</v>
          </cell>
          <cell r="C452" t="str">
            <v>M2</v>
          </cell>
          <cell r="D452">
            <v>81300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A453">
            <v>39</v>
          </cell>
          <cell r="B453" t="str">
            <v>Sticker Efek Kaca Es</v>
          </cell>
          <cell r="C453" t="str">
            <v>M2</v>
          </cell>
          <cell r="D453">
            <v>150000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>
            <v>40</v>
          </cell>
          <cell r="B454" t="str">
            <v>Rel Pintu Dorong</v>
          </cell>
          <cell r="C454" t="str">
            <v>M'</v>
          </cell>
          <cell r="D454">
            <v>275000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7.2</v>
          </cell>
          <cell r="L454">
            <v>1980000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A455">
            <v>41</v>
          </cell>
          <cell r="B455" t="str">
            <v>Rolling Door</v>
          </cell>
          <cell r="C455" t="str">
            <v>M2</v>
          </cell>
          <cell r="D455">
            <v>358100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A456">
            <v>42</v>
          </cell>
          <cell r="B456" t="str">
            <v>Roster</v>
          </cell>
          <cell r="C456" t="str">
            <v>M2</v>
          </cell>
          <cell r="D456">
            <v>133850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0.25919999999999999</v>
          </cell>
          <cell r="N456">
            <v>0</v>
          </cell>
          <cell r="O456">
            <v>0.25919999999999999</v>
          </cell>
          <cell r="P456">
            <v>0</v>
          </cell>
          <cell r="Q456">
            <v>0.25919999999999999</v>
          </cell>
          <cell r="R456">
            <v>34693.919999999998</v>
          </cell>
          <cell r="S456">
            <v>0.25919999999999999</v>
          </cell>
          <cell r="T456">
            <v>34693.919999999998</v>
          </cell>
          <cell r="U456">
            <v>0.12959999999999999</v>
          </cell>
          <cell r="V456">
            <v>17346.96</v>
          </cell>
        </row>
        <row r="457">
          <cell r="A457">
            <v>43</v>
          </cell>
          <cell r="B457" t="str">
            <v>Gipsum Board</v>
          </cell>
          <cell r="C457" t="str">
            <v>M2</v>
          </cell>
          <cell r="D457">
            <v>29000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A458">
            <v>44</v>
          </cell>
          <cell r="B458" t="str">
            <v>List Gipsum</v>
          </cell>
          <cell r="C458" t="str">
            <v>M'</v>
          </cell>
          <cell r="D458">
            <v>17300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A459">
            <v>45</v>
          </cell>
          <cell r="B459" t="str">
            <v>Sealent</v>
          </cell>
          <cell r="C459" t="str">
            <v>M'</v>
          </cell>
          <cell r="D459">
            <v>8400</v>
          </cell>
          <cell r="E459">
            <v>14.520000000000003</v>
          </cell>
          <cell r="F459">
            <v>121968.00000000003</v>
          </cell>
          <cell r="G459">
            <v>2.16</v>
          </cell>
          <cell r="H459">
            <v>18144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1.1519999999999999</v>
          </cell>
          <cell r="N459">
            <v>9676.7999999999993</v>
          </cell>
          <cell r="O459">
            <v>6.4</v>
          </cell>
          <cell r="P459">
            <v>53760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>
            <v>46</v>
          </cell>
          <cell r="B460" t="str">
            <v>Benangan Kusen</v>
          </cell>
          <cell r="C460" t="str">
            <v>M'</v>
          </cell>
          <cell r="D460">
            <v>4296.0074999999997</v>
          </cell>
          <cell r="E460">
            <v>13.2</v>
          </cell>
          <cell r="F460">
            <v>56707.298999999992</v>
          </cell>
          <cell r="G460">
            <v>9.8000000000000007</v>
          </cell>
          <cell r="H460">
            <v>42100.873500000002</v>
          </cell>
          <cell r="I460">
            <v>5.7839999999999998</v>
          </cell>
          <cell r="J460">
            <v>24848.107379999998</v>
          </cell>
          <cell r="K460">
            <v>28</v>
          </cell>
          <cell r="L460">
            <v>120288.20999999999</v>
          </cell>
          <cell r="M460">
            <v>8.92</v>
          </cell>
          <cell r="N460">
            <v>38320.386899999998</v>
          </cell>
          <cell r="O460">
            <v>4.4000000000000004</v>
          </cell>
          <cell r="P460">
            <v>18902.433000000001</v>
          </cell>
          <cell r="Q460">
            <v>6.4</v>
          </cell>
          <cell r="R460">
            <v>27494.448</v>
          </cell>
          <cell r="S460">
            <v>6.4</v>
          </cell>
          <cell r="T460">
            <v>27494.448</v>
          </cell>
          <cell r="U460">
            <v>3.2</v>
          </cell>
          <cell r="V460">
            <v>13747.224</v>
          </cell>
        </row>
        <row r="461">
          <cell r="A461">
            <v>47</v>
          </cell>
          <cell r="B461" t="str">
            <v xml:space="preserve">Cat Kayu </v>
          </cell>
          <cell r="C461" t="str">
            <v>M2</v>
          </cell>
          <cell r="D461">
            <v>19370.5</v>
          </cell>
          <cell r="E461">
            <v>7.99</v>
          </cell>
          <cell r="F461">
            <v>154770.29500000001</v>
          </cell>
          <cell r="G461">
            <v>3.2720000000000002</v>
          </cell>
          <cell r="H461">
            <v>63380.276000000005</v>
          </cell>
          <cell r="I461">
            <v>4.0991999999999997</v>
          </cell>
          <cell r="J461">
            <v>79403.553599999999</v>
          </cell>
          <cell r="K461">
            <v>17.28</v>
          </cell>
          <cell r="L461">
            <v>334722.24000000005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A462">
            <v>48</v>
          </cell>
          <cell r="B462" t="str">
            <v>Cat Besi</v>
          </cell>
          <cell r="C462" t="str">
            <v>M2</v>
          </cell>
          <cell r="D462">
            <v>13698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A463">
            <v>49</v>
          </cell>
          <cell r="B463" t="str">
            <v>Cat Dinding</v>
          </cell>
          <cell r="C463" t="str">
            <v>M2</v>
          </cell>
          <cell r="D463">
            <v>9900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0.64000000000000012</v>
          </cell>
          <cell r="N463">
            <v>0</v>
          </cell>
          <cell r="O463">
            <v>0.64000000000000012</v>
          </cell>
          <cell r="P463">
            <v>0</v>
          </cell>
          <cell r="Q463">
            <v>0.64000000000000012</v>
          </cell>
          <cell r="R463">
            <v>6336.0000000000009</v>
          </cell>
          <cell r="S463">
            <v>0.64000000000000012</v>
          </cell>
          <cell r="T463">
            <v>6336.0000000000009</v>
          </cell>
          <cell r="U463">
            <v>0.32000000000000006</v>
          </cell>
          <cell r="V463">
            <v>3168.0000000000005</v>
          </cell>
        </row>
        <row r="464">
          <cell r="A464">
            <v>50</v>
          </cell>
          <cell r="B464" t="str">
            <v>Plesteran Camprot</v>
          </cell>
          <cell r="C464" t="str">
            <v>M2</v>
          </cell>
          <cell r="D464">
            <v>14600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T465">
            <v>0</v>
          </cell>
        </row>
        <row r="466">
          <cell r="B466" t="str">
            <v>Jumlah Harga</v>
          </cell>
          <cell r="C466">
            <v>2731449.0447499999</v>
          </cell>
          <cell r="D466">
            <v>3021087.0332500003</v>
          </cell>
          <cell r="E466">
            <v>1690743.9109799999</v>
          </cell>
          <cell r="F466">
            <v>2731449.0447499999</v>
          </cell>
          <cell r="G466">
            <v>67206.786899999992</v>
          </cell>
          <cell r="H466">
            <v>3021087.0332500003</v>
          </cell>
          <cell r="I466">
            <v>68524.368000000002</v>
          </cell>
          <cell r="J466">
            <v>1690743.9109799999</v>
          </cell>
          <cell r="K466">
            <v>34262.184000000001</v>
          </cell>
          <cell r="L466">
            <v>3789806.45</v>
          </cell>
          <cell r="M466">
            <v>0</v>
          </cell>
          <cell r="N466">
            <v>67206.786899999992</v>
          </cell>
          <cell r="O466">
            <v>0</v>
          </cell>
          <cell r="P466">
            <v>88670.433000000005</v>
          </cell>
          <cell r="Q466">
            <v>0</v>
          </cell>
          <cell r="R466">
            <v>68524.368000000002</v>
          </cell>
          <cell r="S466">
            <v>0</v>
          </cell>
          <cell r="T466">
            <v>68524.368000000002</v>
          </cell>
          <cell r="U466">
            <v>0</v>
          </cell>
          <cell r="V466">
            <v>34262.184000000001</v>
          </cell>
        </row>
        <row r="467">
          <cell r="L467" t="str">
            <v>Rev Kaca 8 Jd 5</v>
          </cell>
        </row>
        <row r="468">
          <cell r="V468">
            <v>34262.184000000001</v>
          </cell>
        </row>
        <row r="469">
          <cell r="L469" t="str">
            <v>Rev Kaca 8 Jd 5</v>
          </cell>
        </row>
        <row r="470">
          <cell r="A470" t="str">
            <v>No.</v>
          </cell>
          <cell r="B470" t="str">
            <v>Item Pekerjaan</v>
          </cell>
          <cell r="C470" t="str">
            <v>Satuan</v>
          </cell>
          <cell r="D470" t="str">
            <v>Harga Satuan</v>
          </cell>
          <cell r="E470" t="str">
            <v>P1</v>
          </cell>
          <cell r="F470" t="str">
            <v>P2</v>
          </cell>
          <cell r="G470" t="str">
            <v>P2</v>
          </cell>
          <cell r="H470" t="str">
            <v>P4</v>
          </cell>
          <cell r="I470" t="str">
            <v>P3</v>
          </cell>
          <cell r="J470" t="str">
            <v>BV1</v>
          </cell>
          <cell r="K470" t="str">
            <v>P4</v>
          </cell>
          <cell r="L470" t="str">
            <v>R1</v>
          </cell>
          <cell r="M470" t="str">
            <v>J1/BV</v>
          </cell>
          <cell r="N470" t="str">
            <v>R3</v>
          </cell>
          <cell r="O470" t="str">
            <v>BV1</v>
          </cell>
          <cell r="P470">
            <v>0</v>
          </cell>
          <cell r="Q470" t="str">
            <v>BV1'</v>
          </cell>
          <cell r="R470">
            <v>0</v>
          </cell>
          <cell r="S470" t="str">
            <v>R1</v>
          </cell>
          <cell r="T470">
            <v>0</v>
          </cell>
          <cell r="U470" t="str">
            <v>R2</v>
          </cell>
          <cell r="V470">
            <v>0</v>
          </cell>
          <cell r="W470" t="str">
            <v>R3</v>
          </cell>
          <cell r="X470">
            <v>0</v>
          </cell>
          <cell r="Y470" t="str">
            <v>J1</v>
          </cell>
        </row>
        <row r="471">
          <cell r="D471" t="str">
            <v>Rp.</v>
          </cell>
          <cell r="E471" t="str">
            <v>Vol.</v>
          </cell>
          <cell r="F471" t="str">
            <v>Jumlah Harga</v>
          </cell>
          <cell r="G471" t="str">
            <v>Vol.</v>
          </cell>
          <cell r="H471" t="str">
            <v>Jumlah Harga</v>
          </cell>
          <cell r="I471" t="str">
            <v>Vol.</v>
          </cell>
          <cell r="J471" t="str">
            <v>Jumlah Harga</v>
          </cell>
          <cell r="K471" t="str">
            <v>Vol.</v>
          </cell>
          <cell r="L471" t="str">
            <v>Jumlah Harga</v>
          </cell>
          <cell r="M471" t="str">
            <v>Vol.</v>
          </cell>
          <cell r="N471" t="str">
            <v>Jumlah Harga</v>
          </cell>
          <cell r="O471" t="str">
            <v>Vol.</v>
          </cell>
          <cell r="P471" t="str">
            <v>Jumlah Harga</v>
          </cell>
          <cell r="Q471" t="str">
            <v>Vol.</v>
          </cell>
          <cell r="R471" t="str">
            <v>Jumlah Harga</v>
          </cell>
          <cell r="S471" t="str">
            <v>Vol.</v>
          </cell>
          <cell r="T471" t="str">
            <v>Jumlah Harga</v>
          </cell>
          <cell r="U471" t="str">
            <v>Vol.</v>
          </cell>
          <cell r="V471" t="str">
            <v>Jumlah Harga</v>
          </cell>
          <cell r="W471" t="str">
            <v>Vol.</v>
          </cell>
          <cell r="X471" t="str">
            <v>Jumlah Harga</v>
          </cell>
          <cell r="Y471" t="str">
            <v>Vol.</v>
          </cell>
          <cell r="Z471" t="str">
            <v>Jumlah Harga</v>
          </cell>
        </row>
        <row r="472">
          <cell r="A472" t="str">
            <v>VIII.</v>
          </cell>
          <cell r="B472" t="str">
            <v>UNIT BANGUNAN MASJID</v>
          </cell>
          <cell r="D472" t="str">
            <v>Rp.</v>
          </cell>
          <cell r="E472" t="str">
            <v>Vol.</v>
          </cell>
          <cell r="F472" t="str">
            <v>Jumlah Harga</v>
          </cell>
          <cell r="G472" t="str">
            <v>Vol.</v>
          </cell>
          <cell r="H472" t="str">
            <v>Jumlah Harga</v>
          </cell>
          <cell r="I472" t="str">
            <v>Vol.</v>
          </cell>
          <cell r="J472" t="str">
            <v>Jumlah Harga</v>
          </cell>
          <cell r="K472" t="str">
            <v>Vol.</v>
          </cell>
          <cell r="L472" t="str">
            <v>Jumlah Harga</v>
          </cell>
          <cell r="M472" t="str">
            <v>Vol.</v>
          </cell>
          <cell r="N472" t="str">
            <v>Jumlah Harga</v>
          </cell>
          <cell r="O472" t="str">
            <v>Vol.</v>
          </cell>
          <cell r="P472" t="str">
            <v>Jumlah Harga</v>
          </cell>
          <cell r="Q472" t="str">
            <v>Vol.</v>
          </cell>
          <cell r="R472" t="str">
            <v>Jumlah Harga</v>
          </cell>
          <cell r="S472" t="str">
            <v>Vol.</v>
          </cell>
          <cell r="T472" t="str">
            <v>Jumlah Harga</v>
          </cell>
          <cell r="U472" t="str">
            <v>Vol.</v>
          </cell>
          <cell r="V472" t="str">
            <v>Jumlah Harga</v>
          </cell>
          <cell r="W472" t="str">
            <v>Vol.</v>
          </cell>
          <cell r="X472" t="str">
            <v>Jumlah Harga</v>
          </cell>
          <cell r="Y472" t="str">
            <v>Vol.</v>
          </cell>
          <cell r="Z472" t="str">
            <v>Jumlah Harga</v>
          </cell>
        </row>
        <row r="473">
          <cell r="A473" t="str">
            <v>VIII.</v>
          </cell>
          <cell r="B473" t="str">
            <v>UNIT BANGUNAN MASJID</v>
          </cell>
        </row>
        <row r="474">
          <cell r="A474">
            <v>1</v>
          </cell>
          <cell r="B474" t="str">
            <v>Kayu 6/12</v>
          </cell>
          <cell r="C474" t="str">
            <v>M3</v>
          </cell>
          <cell r="D474">
            <v>0</v>
          </cell>
          <cell r="E474">
            <v>0</v>
          </cell>
          <cell r="F474">
            <v>0</v>
          </cell>
          <cell r="G474">
            <v>1.7600000000000001E-2</v>
          </cell>
          <cell r="H474">
            <v>0</v>
          </cell>
          <cell r="I474">
            <v>1.7600000000000001E-2</v>
          </cell>
          <cell r="J474">
            <v>0</v>
          </cell>
          <cell r="K474">
            <v>3.6144000000000003E-2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A475">
            <v>2</v>
          </cell>
          <cell r="B475" t="str">
            <v>Kayu Slimar 3/10</v>
          </cell>
          <cell r="C475" t="str">
            <v>M3</v>
          </cell>
          <cell r="D475">
            <v>0</v>
          </cell>
          <cell r="E475">
            <v>0</v>
          </cell>
          <cell r="F475">
            <v>0</v>
          </cell>
          <cell r="G475">
            <v>3.2000000000000006E-3</v>
          </cell>
          <cell r="H475">
            <v>0</v>
          </cell>
          <cell r="I475">
            <v>3.2000000000000006E-3</v>
          </cell>
          <cell r="J475">
            <v>0</v>
          </cell>
          <cell r="K475">
            <v>1.4159999999999999E-2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A476">
            <v>3</v>
          </cell>
          <cell r="B476" t="str">
            <v>Kayu Slimar 3/15</v>
          </cell>
          <cell r="C476" t="str">
            <v>M3</v>
          </cell>
          <cell r="D476">
            <v>0</v>
          </cell>
          <cell r="E476">
            <v>0</v>
          </cell>
          <cell r="F476">
            <v>0</v>
          </cell>
          <cell r="G476">
            <v>1.92</v>
          </cell>
          <cell r="H476">
            <v>0</v>
          </cell>
          <cell r="I476">
            <v>1.92</v>
          </cell>
          <cell r="J476">
            <v>0</v>
          </cell>
          <cell r="K476">
            <v>2.6999999999999997E-3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A477">
            <v>4</v>
          </cell>
          <cell r="B477" t="str">
            <v>Kayu Slimar 3/20</v>
          </cell>
          <cell r="C477" t="str">
            <v>M3</v>
          </cell>
          <cell r="D477">
            <v>0</v>
          </cell>
          <cell r="E477">
            <v>4.5119999999999996</v>
          </cell>
          <cell r="F477">
            <v>0</v>
          </cell>
          <cell r="G477">
            <v>0.14279999999999998</v>
          </cell>
          <cell r="H477">
            <v>0</v>
          </cell>
          <cell r="I477">
            <v>3.2</v>
          </cell>
          <cell r="J477">
            <v>0</v>
          </cell>
          <cell r="K477">
            <v>3.5999999999999999E-3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A478">
            <v>5</v>
          </cell>
          <cell r="B478" t="str">
            <v>Kayu 2/10</v>
          </cell>
          <cell r="C478" t="str">
            <v>M3</v>
          </cell>
          <cell r="D478">
            <v>0</v>
          </cell>
          <cell r="E478">
            <v>5.9</v>
          </cell>
          <cell r="F478">
            <v>0</v>
          </cell>
          <cell r="G478">
            <v>0</v>
          </cell>
          <cell r="H478">
            <v>0</v>
          </cell>
          <cell r="I478">
            <v>5.4000000000000012E-3</v>
          </cell>
          <cell r="J478">
            <v>0</v>
          </cell>
          <cell r="K478">
            <v>5.4000000000000012E-3</v>
          </cell>
          <cell r="L478">
            <v>0</v>
          </cell>
          <cell r="M478">
            <v>2.016</v>
          </cell>
          <cell r="N478">
            <v>0</v>
          </cell>
          <cell r="O478">
            <v>2.8</v>
          </cell>
          <cell r="P478">
            <v>0</v>
          </cell>
          <cell r="Q478">
            <v>2.8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3.76</v>
          </cell>
          <cell r="Z478">
            <v>0</v>
          </cell>
        </row>
        <row r="479">
          <cell r="A479">
            <v>6</v>
          </cell>
          <cell r="B479" t="str">
            <v>Panil t = 3 cm</v>
          </cell>
          <cell r="C479" t="str">
            <v>M2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0.49500000000000005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A480">
            <v>1</v>
          </cell>
          <cell r="B480" t="str">
            <v>Kusen Aluminium 5/10</v>
          </cell>
          <cell r="C480" t="str">
            <v>M'</v>
          </cell>
          <cell r="D480">
            <v>124948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624740</v>
          </cell>
          <cell r="J480">
            <v>0</v>
          </cell>
          <cell r="K480">
            <v>5</v>
          </cell>
          <cell r="L480">
            <v>624740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A481">
            <v>2</v>
          </cell>
          <cell r="B481" t="str">
            <v xml:space="preserve">Rangka Daun Jendela Alumunium </v>
          </cell>
          <cell r="C481" t="str">
            <v>M'</v>
          </cell>
          <cell r="D481">
            <v>124948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A482">
            <v>3</v>
          </cell>
          <cell r="B482" t="str">
            <v>Rangka Tiang Sirip Alumunium 1/1 Putih</v>
          </cell>
          <cell r="C482" t="str">
            <v>M'</v>
          </cell>
          <cell r="D482">
            <v>62474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A483">
            <v>4</v>
          </cell>
          <cell r="B483" t="str">
            <v>Pasang Shading Sirip Alumunium 0.2/10 +Rangka</v>
          </cell>
          <cell r="C483" t="str">
            <v>M2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A484">
            <v>5</v>
          </cell>
          <cell r="B484" t="str">
            <v>Daun Pintu Panil Kamper</v>
          </cell>
          <cell r="C484" t="str">
            <v>bh</v>
          </cell>
          <cell r="D484">
            <v>550000</v>
          </cell>
          <cell r="E484">
            <v>0</v>
          </cell>
          <cell r="F484">
            <v>0</v>
          </cell>
          <cell r="G484">
            <v>2.4E-2</v>
          </cell>
          <cell r="H484">
            <v>0</v>
          </cell>
          <cell r="I484">
            <v>2.4E-2</v>
          </cell>
          <cell r="J484">
            <v>13200</v>
          </cell>
          <cell r="K484">
            <v>1.2</v>
          </cell>
          <cell r="L484">
            <v>660000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A485">
            <v>6</v>
          </cell>
          <cell r="B485" t="str">
            <v>Plat besi t = 2 mm</v>
          </cell>
          <cell r="C485" t="str">
            <v>Kg</v>
          </cell>
          <cell r="D485">
            <v>0</v>
          </cell>
          <cell r="E485">
            <v>1.6068</v>
          </cell>
          <cell r="F485">
            <v>0</v>
          </cell>
          <cell r="G485">
            <v>1.89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A486">
            <v>7</v>
          </cell>
          <cell r="B486" t="str">
            <v>C 40.40.2  (pesan khusus)</v>
          </cell>
          <cell r="C486" t="str">
            <v>Kg</v>
          </cell>
          <cell r="D486">
            <v>14122.3</v>
          </cell>
          <cell r="E486">
            <v>0.96960000000000002</v>
          </cell>
          <cell r="F486">
            <v>13692.98208</v>
          </cell>
          <cell r="G486">
            <v>1.0247999999999999</v>
          </cell>
          <cell r="H486">
            <v>14472.533039999998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A487">
            <v>8</v>
          </cell>
          <cell r="B487" t="str">
            <v>Handle besi dia 16 mm</v>
          </cell>
          <cell r="C487" t="str">
            <v>Set</v>
          </cell>
          <cell r="D487">
            <v>129652.5</v>
          </cell>
          <cell r="E487">
            <v>18.012</v>
          </cell>
          <cell r="F487">
            <v>2335300.83</v>
          </cell>
          <cell r="G487">
            <v>20.698</v>
          </cell>
          <cell r="H487">
            <v>2683547.4449999998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</row>
        <row r="488">
          <cell r="A488">
            <v>9</v>
          </cell>
          <cell r="B488" t="str">
            <v>Hendle pintu Stainless</v>
          </cell>
          <cell r="C488" t="str">
            <v>Set</v>
          </cell>
          <cell r="D488">
            <v>261652.5</v>
          </cell>
          <cell r="E488">
            <v>2</v>
          </cell>
          <cell r="F488">
            <v>523305</v>
          </cell>
          <cell r="G488">
            <v>1</v>
          </cell>
          <cell r="H488">
            <v>261652.5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A489">
            <v>10</v>
          </cell>
          <cell r="B489" t="str">
            <v>Kunci Pintu Handle stainleess (dorma)</v>
          </cell>
          <cell r="C489" t="str">
            <v>Set</v>
          </cell>
          <cell r="D489">
            <v>650000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A490">
            <v>11</v>
          </cell>
          <cell r="B490" t="str">
            <v>Kunci tanam Antik</v>
          </cell>
          <cell r="C490" t="str">
            <v>Set</v>
          </cell>
          <cell r="D490">
            <v>265000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</row>
        <row r="491">
          <cell r="A491">
            <v>12</v>
          </cell>
          <cell r="B491" t="str">
            <v>Kunci tanam biasa</v>
          </cell>
          <cell r="C491" t="str">
            <v>Set</v>
          </cell>
          <cell r="D491">
            <v>168565</v>
          </cell>
          <cell r="E491">
            <v>2</v>
          </cell>
          <cell r="F491">
            <v>337130</v>
          </cell>
          <cell r="G491">
            <v>1</v>
          </cell>
          <cell r="H491">
            <v>168565</v>
          </cell>
          <cell r="I491">
            <v>1</v>
          </cell>
          <cell r="J491">
            <v>168565</v>
          </cell>
          <cell r="K491">
            <v>1</v>
          </cell>
          <cell r="L491">
            <v>168565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</row>
        <row r="492">
          <cell r="A492">
            <v>13</v>
          </cell>
          <cell r="B492" t="str">
            <v>Kunci Silinder</v>
          </cell>
          <cell r="C492" t="str">
            <v>Set</v>
          </cell>
          <cell r="D492">
            <v>217900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A493">
            <v>14</v>
          </cell>
          <cell r="B493" t="str">
            <v>Kunci Selot</v>
          </cell>
          <cell r="C493" t="str">
            <v>Set</v>
          </cell>
          <cell r="D493">
            <v>48300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A494">
            <v>15</v>
          </cell>
          <cell r="B494" t="str">
            <v>Engsel jendela</v>
          </cell>
          <cell r="C494" t="str">
            <v>Bh</v>
          </cell>
          <cell r="D494">
            <v>16600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</row>
        <row r="495">
          <cell r="A495">
            <v>16</v>
          </cell>
          <cell r="B495" t="str">
            <v>Engsel pintu</v>
          </cell>
          <cell r="C495" t="str">
            <v>Bh</v>
          </cell>
          <cell r="D495">
            <v>44395.75</v>
          </cell>
          <cell r="E495">
            <v>4</v>
          </cell>
          <cell r="F495">
            <v>177583</v>
          </cell>
          <cell r="G495">
            <v>0</v>
          </cell>
          <cell r="H495">
            <v>0</v>
          </cell>
          <cell r="I495">
            <v>3</v>
          </cell>
          <cell r="J495">
            <v>0</v>
          </cell>
          <cell r="K495">
            <v>3</v>
          </cell>
          <cell r="L495">
            <v>133187.25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A496">
            <v>17</v>
          </cell>
          <cell r="B496" t="str">
            <v>Engsel Pintu dari pipa besi dia 2 cm</v>
          </cell>
          <cell r="C496" t="str">
            <v>Bh</v>
          </cell>
          <cell r="D496">
            <v>66593.625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A497">
            <v>18</v>
          </cell>
          <cell r="B497" t="str">
            <v>Kait/hak angin</v>
          </cell>
          <cell r="C497" t="str">
            <v>Set</v>
          </cell>
          <cell r="D497">
            <v>27000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A498">
            <v>19</v>
          </cell>
          <cell r="B498" t="str">
            <v>Grendel pintu kuningan</v>
          </cell>
          <cell r="C498" t="str">
            <v>Bh</v>
          </cell>
          <cell r="D498">
            <v>125000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A499">
            <v>20</v>
          </cell>
          <cell r="B499" t="str">
            <v xml:space="preserve">Grendel jendela </v>
          </cell>
          <cell r="C499" t="str">
            <v>Bh</v>
          </cell>
          <cell r="D499">
            <v>8100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A500">
            <v>21</v>
          </cell>
          <cell r="B500" t="str">
            <v>Grendel pintu</v>
          </cell>
          <cell r="C500" t="str">
            <v>Bh</v>
          </cell>
          <cell r="D500">
            <v>14200</v>
          </cell>
          <cell r="E500">
            <v>2</v>
          </cell>
          <cell r="F500">
            <v>28400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A501">
            <v>22</v>
          </cell>
          <cell r="B501" t="str">
            <v>Stripting Knip</v>
          </cell>
          <cell r="C501" t="str">
            <v>Set</v>
          </cell>
          <cell r="D501">
            <v>13700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A502">
            <v>23</v>
          </cell>
          <cell r="B502" t="str">
            <v>Door Closer</v>
          </cell>
          <cell r="C502" t="str">
            <v>Set</v>
          </cell>
          <cell r="D502">
            <v>260800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A503">
            <v>24</v>
          </cell>
          <cell r="B503" t="str">
            <v>Door Holder</v>
          </cell>
          <cell r="C503" t="str">
            <v>Set</v>
          </cell>
          <cell r="D503">
            <v>500000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A504">
            <v>25</v>
          </cell>
          <cell r="B504" t="str">
            <v>Door Stop</v>
          </cell>
          <cell r="C504" t="str">
            <v>Set</v>
          </cell>
          <cell r="D504">
            <v>32100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A505">
            <v>26</v>
          </cell>
          <cell r="B505" t="str">
            <v>Kaca bening 5 mm</v>
          </cell>
          <cell r="C505" t="str">
            <v>M2</v>
          </cell>
          <cell r="D505">
            <v>66700</v>
          </cell>
          <cell r="E505">
            <v>0</v>
          </cell>
          <cell r="F505">
            <v>0</v>
          </cell>
          <cell r="G505">
            <v>5.0399999999999993E-2</v>
          </cell>
          <cell r="H505">
            <v>0</v>
          </cell>
          <cell r="I505">
            <v>5.0399999999999993E-2</v>
          </cell>
          <cell r="J505">
            <v>3361.6799999999994</v>
          </cell>
          <cell r="K505">
            <v>0</v>
          </cell>
          <cell r="L505">
            <v>0</v>
          </cell>
          <cell r="M505">
            <v>0.73599999999999999</v>
          </cell>
          <cell r="N505">
            <v>49091.199999999997</v>
          </cell>
          <cell r="O505">
            <v>0.36000000000000004</v>
          </cell>
          <cell r="P505">
            <v>24012.000000000004</v>
          </cell>
          <cell r="Q505">
            <v>0.36000000000000004</v>
          </cell>
          <cell r="R505">
            <v>24012.000000000004</v>
          </cell>
          <cell r="S505">
            <v>0</v>
          </cell>
          <cell r="T505">
            <v>0</v>
          </cell>
          <cell r="U505">
            <v>9604.8000000000011</v>
          </cell>
          <cell r="V505">
            <v>0</v>
          </cell>
          <cell r="W505">
            <v>0</v>
          </cell>
          <cell r="X505">
            <v>0</v>
          </cell>
          <cell r="Y505">
            <v>0.14400000000000002</v>
          </cell>
          <cell r="Z505">
            <v>9604.8000000000011</v>
          </cell>
        </row>
        <row r="506">
          <cell r="A506">
            <v>27</v>
          </cell>
          <cell r="B506" t="str">
            <v>Kaca bening 10 mm</v>
          </cell>
          <cell r="C506" t="str">
            <v>M2</v>
          </cell>
          <cell r="D506">
            <v>280895.75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A507">
            <v>28</v>
          </cell>
          <cell r="B507" t="str">
            <v>Kaca Bening 12 mm</v>
          </cell>
          <cell r="C507" t="str">
            <v>M2</v>
          </cell>
          <cell r="D507">
            <v>403787.64062499994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A508">
            <v>29</v>
          </cell>
          <cell r="B508" t="str">
            <v>Besi hollow 4/4</v>
          </cell>
          <cell r="C508" t="str">
            <v>M'</v>
          </cell>
          <cell r="D508">
            <v>48625.000000000051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A509">
            <v>30</v>
          </cell>
          <cell r="B509" t="str">
            <v>Besi hollow 6/6</v>
          </cell>
          <cell r="C509" t="str">
            <v>M'</v>
          </cell>
          <cell r="D509">
            <v>74462.500000000058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A510">
            <v>31</v>
          </cell>
          <cell r="B510" t="str">
            <v>Besi hollow 2.5/5</v>
          </cell>
          <cell r="C510" t="str">
            <v>Kg</v>
          </cell>
          <cell r="D510">
            <v>74462.500000000058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A511">
            <v>32</v>
          </cell>
          <cell r="B511" t="str">
            <v>Besi hollow 5/5</v>
          </cell>
          <cell r="C511" t="str">
            <v>Kg</v>
          </cell>
          <cell r="D511">
            <v>74462.500000000058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A512">
            <v>33</v>
          </cell>
          <cell r="B512" t="str">
            <v>Besi hollow 2/2</v>
          </cell>
          <cell r="C512" t="str">
            <v>Kg</v>
          </cell>
          <cell r="D512">
            <v>74462.500000000058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A513">
            <v>34</v>
          </cell>
          <cell r="B513" t="str">
            <v>Besi hollow 2/4</v>
          </cell>
          <cell r="C513" t="str">
            <v>Kg</v>
          </cell>
          <cell r="D513">
            <v>74462.500000000058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A514">
            <v>35</v>
          </cell>
          <cell r="B514" t="str">
            <v>Kaca Tempered 12 mm</v>
          </cell>
          <cell r="C514" t="str">
            <v>M2</v>
          </cell>
          <cell r="D514">
            <v>528395.75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A515">
            <v>36</v>
          </cell>
          <cell r="B515" t="str">
            <v>Glass Block</v>
          </cell>
          <cell r="C515" t="str">
            <v>Bh</v>
          </cell>
          <cell r="D515">
            <v>45000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A516">
            <v>37</v>
          </cell>
          <cell r="B516" t="str">
            <v>Kaca Es</v>
          </cell>
          <cell r="C516" t="str">
            <v>M2</v>
          </cell>
          <cell r="D516">
            <v>66700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A517">
            <v>38</v>
          </cell>
          <cell r="B517" t="str">
            <v>Krepyak Kaca Nako + Kerangka</v>
          </cell>
          <cell r="C517" t="str">
            <v>M2</v>
          </cell>
          <cell r="D517">
            <v>81300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A518">
            <v>39</v>
          </cell>
          <cell r="B518" t="str">
            <v>Sticker Efek Kaca Es</v>
          </cell>
          <cell r="C518" t="str">
            <v>M2</v>
          </cell>
          <cell r="D518">
            <v>150000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</row>
        <row r="519">
          <cell r="A519">
            <v>40</v>
          </cell>
          <cell r="B519" t="str">
            <v>Rel Pintu Dorong</v>
          </cell>
          <cell r="C519" t="str">
            <v>M'</v>
          </cell>
          <cell r="D519">
            <v>275000</v>
          </cell>
          <cell r="E519">
            <v>0</v>
          </cell>
          <cell r="F519">
            <v>0</v>
          </cell>
          <cell r="G519">
            <v>5.2</v>
          </cell>
          <cell r="H519">
            <v>1430000</v>
          </cell>
          <cell r="I519">
            <v>3.2</v>
          </cell>
          <cell r="J519">
            <v>880000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A520">
            <v>41</v>
          </cell>
          <cell r="B520" t="str">
            <v>Rolling Door</v>
          </cell>
          <cell r="C520" t="str">
            <v>M2</v>
          </cell>
          <cell r="D520">
            <v>358100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A521">
            <v>42</v>
          </cell>
          <cell r="B521" t="str">
            <v>Roster</v>
          </cell>
          <cell r="C521" t="str">
            <v>M2</v>
          </cell>
          <cell r="D521">
            <v>133850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0.16000000000000003</v>
          </cell>
          <cell r="N521">
            <v>0</v>
          </cell>
          <cell r="O521">
            <v>0.48</v>
          </cell>
          <cell r="P521">
            <v>0</v>
          </cell>
          <cell r="Q521">
            <v>0.48000000000000009</v>
          </cell>
          <cell r="R521">
            <v>0</v>
          </cell>
          <cell r="S521">
            <v>0.16000000000000003</v>
          </cell>
          <cell r="T521">
            <v>21416.000000000004</v>
          </cell>
          <cell r="U521">
            <v>0.48</v>
          </cell>
          <cell r="V521">
            <v>64248</v>
          </cell>
          <cell r="W521">
            <v>0.48000000000000009</v>
          </cell>
          <cell r="X521">
            <v>64248.000000000015</v>
          </cell>
          <cell r="Y521">
            <v>0</v>
          </cell>
          <cell r="Z521">
            <v>0</v>
          </cell>
        </row>
        <row r="522">
          <cell r="A522">
            <v>43</v>
          </cell>
          <cell r="B522" t="str">
            <v>Gipsum Board</v>
          </cell>
          <cell r="C522" t="str">
            <v>M2</v>
          </cell>
          <cell r="D522">
            <v>29000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A523">
            <v>44</v>
          </cell>
          <cell r="B523" t="str">
            <v>List Gipsum</v>
          </cell>
          <cell r="C523" t="str">
            <v>M'</v>
          </cell>
          <cell r="D523">
            <v>17300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A524">
            <v>45</v>
          </cell>
          <cell r="B524" t="str">
            <v>Sealent</v>
          </cell>
          <cell r="C524" t="str">
            <v>M'</v>
          </cell>
          <cell r="D524">
            <v>8400</v>
          </cell>
          <cell r="E524">
            <v>0</v>
          </cell>
          <cell r="F524">
            <v>0</v>
          </cell>
          <cell r="G524">
            <v>2.16</v>
          </cell>
          <cell r="H524">
            <v>0</v>
          </cell>
          <cell r="I524">
            <v>2.16</v>
          </cell>
          <cell r="J524">
            <v>18144</v>
          </cell>
          <cell r="K524">
            <v>0</v>
          </cell>
          <cell r="L524">
            <v>0</v>
          </cell>
          <cell r="M524">
            <v>10.479999999999999</v>
          </cell>
          <cell r="N524">
            <v>88031.999999999985</v>
          </cell>
          <cell r="O524">
            <v>8.8000000000000007</v>
          </cell>
          <cell r="P524">
            <v>73920</v>
          </cell>
          <cell r="Q524">
            <v>8.8000000000000007</v>
          </cell>
          <cell r="R524">
            <v>73920</v>
          </cell>
          <cell r="S524">
            <v>0</v>
          </cell>
          <cell r="T524">
            <v>0</v>
          </cell>
          <cell r="U524">
            <v>63168</v>
          </cell>
          <cell r="V524">
            <v>0</v>
          </cell>
          <cell r="W524">
            <v>0</v>
          </cell>
          <cell r="X524">
            <v>0</v>
          </cell>
          <cell r="Y524">
            <v>7.52</v>
          </cell>
          <cell r="Z524">
            <v>63168</v>
          </cell>
        </row>
        <row r="525">
          <cell r="A525">
            <v>46</v>
          </cell>
          <cell r="B525" t="str">
            <v>Benangan Kusen</v>
          </cell>
          <cell r="C525" t="str">
            <v>M'</v>
          </cell>
          <cell r="D525">
            <v>4296.0074999999997</v>
          </cell>
          <cell r="E525">
            <v>11.8</v>
          </cell>
          <cell r="F525">
            <v>50692.888500000001</v>
          </cell>
          <cell r="G525">
            <v>10.4</v>
          </cell>
          <cell r="H525">
            <v>44678.477999999996</v>
          </cell>
          <cell r="I525">
            <v>6.4</v>
          </cell>
          <cell r="J525">
            <v>27494.448</v>
          </cell>
          <cell r="K525">
            <v>5.7839999999999998</v>
          </cell>
          <cell r="L525">
            <v>24848.107379999998</v>
          </cell>
          <cell r="M525">
            <v>11.28</v>
          </cell>
          <cell r="N525">
            <v>48458.964599999992</v>
          </cell>
          <cell r="O525">
            <v>5.6</v>
          </cell>
          <cell r="P525">
            <v>24057.641999999996</v>
          </cell>
          <cell r="Q525">
            <v>5.6</v>
          </cell>
          <cell r="R525">
            <v>24057.641999999996</v>
          </cell>
          <cell r="S525">
            <v>3.2</v>
          </cell>
          <cell r="T525">
            <v>13747.224</v>
          </cell>
          <cell r="U525">
            <v>6.4</v>
          </cell>
          <cell r="V525">
            <v>27494.448</v>
          </cell>
          <cell r="W525">
            <v>9.6000000000000014</v>
          </cell>
          <cell r="X525">
            <v>41241.672000000006</v>
          </cell>
          <cell r="Y525">
            <v>7.52</v>
          </cell>
          <cell r="Z525">
            <v>32305.976399999996</v>
          </cell>
        </row>
        <row r="526">
          <cell r="A526">
            <v>47</v>
          </cell>
          <cell r="B526" t="str">
            <v xml:space="preserve">Cat Kayu </v>
          </cell>
          <cell r="C526" t="str">
            <v>M2</v>
          </cell>
          <cell r="D526">
            <v>19370.5</v>
          </cell>
          <cell r="E526">
            <v>9.0239999999999991</v>
          </cell>
          <cell r="F526">
            <v>174799.39199999999</v>
          </cell>
          <cell r="G526">
            <v>0.28559999999999997</v>
          </cell>
          <cell r="H526">
            <v>5532.2147999999997</v>
          </cell>
          <cell r="I526">
            <v>3.2</v>
          </cell>
          <cell r="J526">
            <v>61985.600000000006</v>
          </cell>
          <cell r="K526">
            <v>4.0991999999999997</v>
          </cell>
          <cell r="L526">
            <v>79403.553599999999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A527">
            <v>48</v>
          </cell>
          <cell r="B527" t="str">
            <v>Cat Besi</v>
          </cell>
          <cell r="C527" t="str">
            <v>M2</v>
          </cell>
          <cell r="D527">
            <v>13698</v>
          </cell>
          <cell r="E527">
            <v>7.2059399999999991</v>
          </cell>
          <cell r="F527">
            <v>98706.966119999983</v>
          </cell>
          <cell r="G527">
            <v>8.2644799999999989</v>
          </cell>
          <cell r="H527">
            <v>113206.84703999998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A528">
            <v>49</v>
          </cell>
          <cell r="B528" t="str">
            <v>Cat Dinding</v>
          </cell>
          <cell r="C528" t="str">
            <v>M2</v>
          </cell>
          <cell r="D528">
            <v>9900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0.32000000000000006</v>
          </cell>
          <cell r="N528">
            <v>0</v>
          </cell>
          <cell r="O528">
            <v>0.96</v>
          </cell>
          <cell r="P528">
            <v>0</v>
          </cell>
          <cell r="Q528">
            <v>0.96000000000000019</v>
          </cell>
          <cell r="R528">
            <v>0</v>
          </cell>
          <cell r="S528">
            <v>0.32000000000000006</v>
          </cell>
          <cell r="T528">
            <v>3168.0000000000005</v>
          </cell>
          <cell r="U528">
            <v>0.96</v>
          </cell>
          <cell r="V528">
            <v>9504</v>
          </cell>
          <cell r="W528">
            <v>0.96000000000000019</v>
          </cell>
          <cell r="X528">
            <v>9504.0000000000018</v>
          </cell>
          <cell r="Y528">
            <v>0</v>
          </cell>
          <cell r="Z528">
            <v>0</v>
          </cell>
        </row>
        <row r="529">
          <cell r="A529">
            <v>50</v>
          </cell>
          <cell r="B529" t="str">
            <v>Plesteran Camprot</v>
          </cell>
          <cell r="C529" t="str">
            <v>M2</v>
          </cell>
          <cell r="D529">
            <v>14600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Z530">
            <v>0</v>
          </cell>
        </row>
        <row r="531">
          <cell r="B531" t="str">
            <v>Jumlah Harga</v>
          </cell>
          <cell r="C531">
            <v>3739611.0586999999</v>
          </cell>
          <cell r="D531">
            <v>4721655.0178800011</v>
          </cell>
          <cell r="E531">
            <v>1172750.7280000001</v>
          </cell>
          <cell r="F531">
            <v>3739611.0586999999</v>
          </cell>
          <cell r="G531">
            <v>185582.16459999996</v>
          </cell>
          <cell r="H531">
            <v>4721655.0178800011</v>
          </cell>
          <cell r="I531">
            <v>121989.64199999999</v>
          </cell>
          <cell r="J531">
            <v>1172750.7280000001</v>
          </cell>
          <cell r="K531">
            <v>101246.448</v>
          </cell>
          <cell r="L531">
            <v>1690743.9109799999</v>
          </cell>
          <cell r="M531">
            <v>105078.7764</v>
          </cell>
          <cell r="N531">
            <v>185582.16459999996</v>
          </cell>
          <cell r="O531">
            <v>0</v>
          </cell>
          <cell r="P531">
            <v>121989.64199999999</v>
          </cell>
          <cell r="Q531">
            <v>0</v>
          </cell>
          <cell r="R531">
            <v>121989.64199999999</v>
          </cell>
          <cell r="S531">
            <v>0</v>
          </cell>
          <cell r="T531">
            <v>38331.224000000002</v>
          </cell>
          <cell r="U531">
            <v>0</v>
          </cell>
          <cell r="V531">
            <v>101246.448</v>
          </cell>
          <cell r="W531">
            <v>0</v>
          </cell>
          <cell r="X531">
            <v>114993.67200000002</v>
          </cell>
          <cell r="Y531">
            <v>0</v>
          </cell>
          <cell r="Z531">
            <v>105078.7764</v>
          </cell>
        </row>
        <row r="533">
          <cell r="X533">
            <v>114993.67200000002</v>
          </cell>
        </row>
        <row r="534">
          <cell r="Z534">
            <v>105078.7764</v>
          </cell>
        </row>
        <row r="535">
          <cell r="A535" t="str">
            <v>No.</v>
          </cell>
          <cell r="B535" t="str">
            <v>Item Pekerjaan</v>
          </cell>
          <cell r="C535" t="str">
            <v>Satuan</v>
          </cell>
          <cell r="D535" t="str">
            <v>Harga Satuan</v>
          </cell>
          <cell r="E535" t="str">
            <v>P1</v>
          </cell>
          <cell r="F535" t="str">
            <v>P2</v>
          </cell>
          <cell r="G535" t="str">
            <v>P2</v>
          </cell>
          <cell r="H535" t="str">
            <v>P3'</v>
          </cell>
          <cell r="I535" t="str">
            <v>P3</v>
          </cell>
          <cell r="J535" t="str">
            <v>J2</v>
          </cell>
          <cell r="K535" t="str">
            <v>P3'</v>
          </cell>
          <cell r="L535" t="str">
            <v>J4</v>
          </cell>
          <cell r="M535" t="str">
            <v>J1</v>
          </cell>
          <cell r="N535" t="str">
            <v>R3</v>
          </cell>
          <cell r="O535" t="str">
            <v>J2</v>
          </cell>
          <cell r="P535" t="str">
            <v>BV1</v>
          </cell>
          <cell r="Q535" t="str">
            <v>J3</v>
          </cell>
          <cell r="R535">
            <v>0</v>
          </cell>
          <cell r="S535" t="str">
            <v>J4</v>
          </cell>
          <cell r="T535">
            <v>0</v>
          </cell>
          <cell r="U535" t="str">
            <v>R1</v>
          </cell>
          <cell r="V535">
            <v>0</v>
          </cell>
          <cell r="W535" t="str">
            <v>R3</v>
          </cell>
          <cell r="X535">
            <v>0</v>
          </cell>
          <cell r="Y535" t="str">
            <v>J1</v>
          </cell>
          <cell r="Z535">
            <v>0</v>
          </cell>
          <cell r="AA535" t="str">
            <v>BV1</v>
          </cell>
        </row>
        <row r="536">
          <cell r="D536" t="str">
            <v>Rp.</v>
          </cell>
          <cell r="E536" t="str">
            <v>Vol.</v>
          </cell>
          <cell r="F536" t="str">
            <v>Jumlah Harga</v>
          </cell>
          <cell r="G536" t="str">
            <v>Vol.</v>
          </cell>
          <cell r="H536" t="str">
            <v>Jumlah Harga</v>
          </cell>
          <cell r="I536" t="str">
            <v>Vol.</v>
          </cell>
          <cell r="J536" t="str">
            <v>Jumlah Harga</v>
          </cell>
          <cell r="K536" t="str">
            <v>Vol.</v>
          </cell>
          <cell r="L536" t="str">
            <v>Jumlah Harga</v>
          </cell>
          <cell r="M536" t="str">
            <v>Vol.</v>
          </cell>
          <cell r="N536" t="str">
            <v>Jumlah Harga</v>
          </cell>
          <cell r="O536" t="str">
            <v>Vol.</v>
          </cell>
          <cell r="P536" t="str">
            <v>Jumlah Harga</v>
          </cell>
          <cell r="Q536" t="str">
            <v>Vol.</v>
          </cell>
          <cell r="R536" t="str">
            <v>Jumlah Harga</v>
          </cell>
          <cell r="S536" t="str">
            <v>Vol.</v>
          </cell>
          <cell r="T536" t="str">
            <v>Jumlah Harga</v>
          </cell>
          <cell r="U536" t="str">
            <v>Vol.</v>
          </cell>
          <cell r="V536" t="str">
            <v>Jumlah Harga</v>
          </cell>
          <cell r="W536" t="str">
            <v>Vol.</v>
          </cell>
          <cell r="X536" t="str">
            <v>Jumlah Harga</v>
          </cell>
          <cell r="Y536" t="str">
            <v>Vol.</v>
          </cell>
          <cell r="Z536" t="str">
            <v>Jumlah Harga</v>
          </cell>
          <cell r="AA536" t="str">
            <v>Vol.</v>
          </cell>
          <cell r="AB536" t="str">
            <v>Jumlah Harga</v>
          </cell>
        </row>
        <row r="537">
          <cell r="A537" t="str">
            <v>VIII.</v>
          </cell>
          <cell r="B537" t="str">
            <v>UNIT PERUMAHAN</v>
          </cell>
          <cell r="D537" t="str">
            <v>Rp.</v>
          </cell>
          <cell r="E537" t="str">
            <v>Vol.</v>
          </cell>
          <cell r="F537" t="str">
            <v>Jumlah Harga</v>
          </cell>
          <cell r="G537" t="str">
            <v>Vol.</v>
          </cell>
          <cell r="H537" t="str">
            <v>Jumlah Harga</v>
          </cell>
          <cell r="I537" t="str">
            <v>Vol.</v>
          </cell>
          <cell r="J537" t="str">
            <v>Jumlah Harga</v>
          </cell>
          <cell r="K537" t="str">
            <v>Vol.</v>
          </cell>
          <cell r="L537" t="str">
            <v>Jumlah Harga</v>
          </cell>
          <cell r="M537" t="str">
            <v>Vol.</v>
          </cell>
          <cell r="N537" t="str">
            <v>Jumlah Harga</v>
          </cell>
          <cell r="O537" t="str">
            <v>Vol.</v>
          </cell>
          <cell r="P537" t="str">
            <v>Jumlah Harga</v>
          </cell>
          <cell r="Q537" t="str">
            <v>Vol.</v>
          </cell>
          <cell r="R537" t="str">
            <v>Jumlah Harga</v>
          </cell>
          <cell r="S537" t="str">
            <v>Vol.</v>
          </cell>
          <cell r="T537" t="str">
            <v>Jumlah Harga</v>
          </cell>
          <cell r="U537" t="str">
            <v>Vol.</v>
          </cell>
          <cell r="V537" t="str">
            <v>Jumlah Harga</v>
          </cell>
          <cell r="W537" t="str">
            <v>Vol.</v>
          </cell>
          <cell r="X537" t="str">
            <v>Jumlah Harga</v>
          </cell>
          <cell r="Y537" t="str">
            <v>Vol.</v>
          </cell>
          <cell r="Z537" t="str">
            <v>Jumlah Harga</v>
          </cell>
          <cell r="AA537" t="str">
            <v>Vol.</v>
          </cell>
          <cell r="AB537" t="str">
            <v>Jumlah Harga</v>
          </cell>
        </row>
        <row r="538">
          <cell r="A538" t="str">
            <v>VIII.</v>
          </cell>
          <cell r="B538" t="str">
            <v>UNIT PERUMAHAN</v>
          </cell>
        </row>
        <row r="539">
          <cell r="A539">
            <v>1</v>
          </cell>
          <cell r="B539" t="str">
            <v>Kayu 6/12</v>
          </cell>
          <cell r="C539" t="str">
            <v>M3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>
            <v>2</v>
          </cell>
          <cell r="B540" t="str">
            <v>Kayu Slimar 3/10</v>
          </cell>
          <cell r="C540" t="str">
            <v>M3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>
            <v>3</v>
          </cell>
          <cell r="B541" t="str">
            <v>Kayu Slimar 3/15</v>
          </cell>
          <cell r="C541" t="str">
            <v>M3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>
            <v>4</v>
          </cell>
          <cell r="B542" t="str">
            <v>Kayu Slimar 3/20</v>
          </cell>
          <cell r="C542" t="str">
            <v>M3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>
            <v>5</v>
          </cell>
          <cell r="B543" t="str">
            <v>Kayu 2/10</v>
          </cell>
          <cell r="C543" t="str">
            <v>M3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6.8</v>
          </cell>
          <cell r="N543">
            <v>0</v>
          </cell>
          <cell r="O543">
            <v>4.5600000000000005</v>
          </cell>
          <cell r="P543">
            <v>0</v>
          </cell>
          <cell r="Q543">
            <v>3.5199999999999996</v>
          </cell>
          <cell r="R543">
            <v>0</v>
          </cell>
          <cell r="S543">
            <v>5.0999999999999996</v>
          </cell>
          <cell r="T543">
            <v>0</v>
          </cell>
          <cell r="U543">
            <v>2</v>
          </cell>
          <cell r="V543">
            <v>0</v>
          </cell>
          <cell r="W543">
            <v>0</v>
          </cell>
          <cell r="X543">
            <v>0</v>
          </cell>
          <cell r="Y543">
            <v>3.76</v>
          </cell>
          <cell r="Z543">
            <v>0</v>
          </cell>
          <cell r="AA543">
            <v>1.6</v>
          </cell>
          <cell r="AB543">
            <v>0</v>
          </cell>
        </row>
        <row r="544">
          <cell r="A544">
            <v>6</v>
          </cell>
          <cell r="B544" t="str">
            <v>Panil t = 3 cm</v>
          </cell>
          <cell r="C544" t="str">
            <v>M2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>
            <v>1</v>
          </cell>
          <cell r="B545" t="str">
            <v>Kusen Aluminium 5/10</v>
          </cell>
          <cell r="C545" t="str">
            <v>M'</v>
          </cell>
          <cell r="D545">
            <v>124948</v>
          </cell>
          <cell r="E545">
            <v>6.1999999999999993</v>
          </cell>
          <cell r="F545">
            <v>774677.59999999986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>
            <v>2</v>
          </cell>
          <cell r="B546" t="str">
            <v xml:space="preserve">Rangka Daun Jendela Alumunium </v>
          </cell>
          <cell r="C546" t="str">
            <v>M'</v>
          </cell>
          <cell r="D546">
            <v>124948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4.16</v>
          </cell>
          <cell r="N546">
            <v>519783.67999999999</v>
          </cell>
          <cell r="O546">
            <v>4</v>
          </cell>
          <cell r="P546">
            <v>499792</v>
          </cell>
          <cell r="Q546">
            <v>3.12</v>
          </cell>
          <cell r="R546">
            <v>389837.76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>
            <v>3</v>
          </cell>
          <cell r="B547" t="str">
            <v>Rangka Tiang Sirip Alumunium 1/1 Putih</v>
          </cell>
          <cell r="C547" t="str">
            <v>M'</v>
          </cell>
          <cell r="D547">
            <v>62474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>
            <v>4</v>
          </cell>
          <cell r="B548" t="str">
            <v>Pasang Shading Sirip Alumunium 0.2/10 +Rangka</v>
          </cell>
          <cell r="C548" t="str">
            <v>M2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>
            <v>5</v>
          </cell>
          <cell r="B549" t="str">
            <v>Daun Pintu Panil Kamper</v>
          </cell>
          <cell r="C549" t="str">
            <v>bh</v>
          </cell>
          <cell r="D549">
            <v>550000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>
            <v>6</v>
          </cell>
          <cell r="B550" t="str">
            <v>Plat besi t = 2 mm</v>
          </cell>
          <cell r="C550" t="str">
            <v>Kg</v>
          </cell>
          <cell r="D550">
            <v>0</v>
          </cell>
          <cell r="E550">
            <v>0</v>
          </cell>
          <cell r="F550">
            <v>0</v>
          </cell>
          <cell r="G550">
            <v>57.085200000000007</v>
          </cell>
          <cell r="H550">
            <v>0</v>
          </cell>
          <cell r="I550">
            <v>57.085200000000007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>
            <v>7</v>
          </cell>
          <cell r="B551" t="str">
            <v>C 40.40.2  (pesan khusus)</v>
          </cell>
          <cell r="C551" t="str">
            <v>Kg</v>
          </cell>
          <cell r="D551">
            <v>14122.3</v>
          </cell>
          <cell r="E551">
            <v>0</v>
          </cell>
          <cell r="F551">
            <v>0</v>
          </cell>
          <cell r="G551">
            <v>42.56</v>
          </cell>
          <cell r="H551">
            <v>601045.08799999999</v>
          </cell>
          <cell r="I551">
            <v>42.56</v>
          </cell>
          <cell r="J551">
            <v>601045.08799999999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>
            <v>8</v>
          </cell>
          <cell r="B552" t="str">
            <v>Handle besi dia 16 mm</v>
          </cell>
          <cell r="C552" t="str">
            <v>Set</v>
          </cell>
          <cell r="D552">
            <v>129652.5</v>
          </cell>
          <cell r="E552">
            <v>0</v>
          </cell>
          <cell r="F552">
            <v>0</v>
          </cell>
          <cell r="G552">
            <v>1</v>
          </cell>
          <cell r="H552">
            <v>129652.5</v>
          </cell>
          <cell r="I552">
            <v>1</v>
          </cell>
          <cell r="J552">
            <v>129652.5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>
            <v>9</v>
          </cell>
          <cell r="B553" t="str">
            <v>Hendle pintu Stainless</v>
          </cell>
          <cell r="C553" t="str">
            <v>Set</v>
          </cell>
          <cell r="D553">
            <v>261652.5</v>
          </cell>
          <cell r="E553">
            <v>2</v>
          </cell>
          <cell r="F553">
            <v>523305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>
            <v>10</v>
          </cell>
          <cell r="B554" t="str">
            <v>Kunci Pintu Handle stainleess (dorma)</v>
          </cell>
          <cell r="C554" t="str">
            <v>Set</v>
          </cell>
          <cell r="D554">
            <v>650000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>
            <v>11</v>
          </cell>
          <cell r="B555" t="str">
            <v>Kunci tanam Antik</v>
          </cell>
          <cell r="C555" t="str">
            <v>Set</v>
          </cell>
          <cell r="D555">
            <v>265000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>
            <v>12</v>
          </cell>
          <cell r="B556" t="str">
            <v>Kunci tanam biasa</v>
          </cell>
          <cell r="C556" t="str">
            <v>Set</v>
          </cell>
          <cell r="D556">
            <v>168565</v>
          </cell>
          <cell r="E556">
            <v>0</v>
          </cell>
          <cell r="F556">
            <v>0</v>
          </cell>
          <cell r="G556">
            <v>1</v>
          </cell>
          <cell r="H556">
            <v>168565</v>
          </cell>
          <cell r="I556">
            <v>1</v>
          </cell>
          <cell r="J556">
            <v>168565</v>
          </cell>
          <cell r="K556">
            <v>1</v>
          </cell>
          <cell r="L556">
            <v>168565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>
            <v>13</v>
          </cell>
          <cell r="B557" t="str">
            <v>Kunci Silinder</v>
          </cell>
          <cell r="C557" t="str">
            <v>Set</v>
          </cell>
          <cell r="D557">
            <v>217900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>
            <v>14</v>
          </cell>
          <cell r="B558" t="str">
            <v>Kunci Selot</v>
          </cell>
          <cell r="C558" t="str">
            <v>Set</v>
          </cell>
          <cell r="D558">
            <v>48300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>
            <v>15</v>
          </cell>
          <cell r="B559" t="str">
            <v>Engsel jendela</v>
          </cell>
          <cell r="C559" t="str">
            <v>Bh</v>
          </cell>
          <cell r="D559">
            <v>16600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4</v>
          </cell>
          <cell r="N559">
            <v>66400</v>
          </cell>
          <cell r="O559">
            <v>2</v>
          </cell>
          <cell r="P559">
            <v>33200</v>
          </cell>
          <cell r="Q559">
            <v>2</v>
          </cell>
          <cell r="R559">
            <v>33200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>
            <v>16</v>
          </cell>
          <cell r="B560" t="str">
            <v>Engsel pintu</v>
          </cell>
          <cell r="C560" t="str">
            <v>Bh</v>
          </cell>
          <cell r="D560">
            <v>44395.75</v>
          </cell>
          <cell r="E560">
            <v>4</v>
          </cell>
          <cell r="F560">
            <v>177583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>
            <v>17</v>
          </cell>
          <cell r="B561" t="str">
            <v>Engsel Pintu dari pipa besi dia 2 cm</v>
          </cell>
          <cell r="C561" t="str">
            <v>Bh</v>
          </cell>
          <cell r="D561">
            <v>66593.625</v>
          </cell>
          <cell r="E561">
            <v>0</v>
          </cell>
          <cell r="F561">
            <v>0</v>
          </cell>
          <cell r="G561">
            <v>2</v>
          </cell>
          <cell r="H561">
            <v>133187.25</v>
          </cell>
          <cell r="I561">
            <v>2</v>
          </cell>
          <cell r="J561">
            <v>133187.25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>
            <v>18</v>
          </cell>
          <cell r="B562" t="str">
            <v>Kait/hak angin</v>
          </cell>
          <cell r="C562" t="str">
            <v>Set</v>
          </cell>
          <cell r="D562">
            <v>27000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2</v>
          </cell>
          <cell r="N562">
            <v>54000</v>
          </cell>
          <cell r="O562">
            <v>2</v>
          </cell>
          <cell r="P562">
            <v>54000</v>
          </cell>
          <cell r="Q562">
            <v>2</v>
          </cell>
          <cell r="R562">
            <v>54000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>
            <v>19</v>
          </cell>
          <cell r="B563" t="str">
            <v>Grendel pintu kuningan</v>
          </cell>
          <cell r="C563" t="str">
            <v>Bh</v>
          </cell>
          <cell r="D563">
            <v>125000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>
            <v>20</v>
          </cell>
          <cell r="B564" t="str">
            <v xml:space="preserve">Grendel jendela </v>
          </cell>
          <cell r="C564" t="str">
            <v>Bh</v>
          </cell>
          <cell r="D564">
            <v>8100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8100</v>
          </cell>
          <cell r="O564">
            <v>1</v>
          </cell>
          <cell r="P564">
            <v>8100</v>
          </cell>
          <cell r="Q564">
            <v>1</v>
          </cell>
          <cell r="R564">
            <v>8100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>
            <v>21</v>
          </cell>
          <cell r="B565" t="str">
            <v>Grendel pintu</v>
          </cell>
          <cell r="C565" t="str">
            <v>Bh</v>
          </cell>
          <cell r="D565">
            <v>14200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>
            <v>22</v>
          </cell>
          <cell r="B566" t="str">
            <v>Stripting Knip</v>
          </cell>
          <cell r="C566" t="str">
            <v>Set</v>
          </cell>
          <cell r="D566">
            <v>13700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>
            <v>23</v>
          </cell>
          <cell r="B567" t="str">
            <v>Door Closer</v>
          </cell>
          <cell r="C567" t="str">
            <v>Set</v>
          </cell>
          <cell r="D567">
            <v>260800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>
            <v>24</v>
          </cell>
          <cell r="B568" t="str">
            <v>Door Holder</v>
          </cell>
          <cell r="C568" t="str">
            <v>Set</v>
          </cell>
          <cell r="D568">
            <v>500000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>
            <v>25</v>
          </cell>
          <cell r="B569" t="str">
            <v>Door Stop</v>
          </cell>
          <cell r="C569" t="str">
            <v>Set</v>
          </cell>
          <cell r="D569">
            <v>32100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>
            <v>26</v>
          </cell>
          <cell r="B570" t="str">
            <v>Kaca bening 5 mm</v>
          </cell>
          <cell r="C570" t="str">
            <v>M2</v>
          </cell>
          <cell r="D570">
            <v>66700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9604.8000000000011</v>
          </cell>
          <cell r="V570">
            <v>0</v>
          </cell>
          <cell r="W570">
            <v>0</v>
          </cell>
          <cell r="X570">
            <v>0</v>
          </cell>
          <cell r="Y570">
            <v>0.14400000000000002</v>
          </cell>
          <cell r="Z570">
            <v>9604.8000000000011</v>
          </cell>
          <cell r="AA570">
            <v>0.14400000000000002</v>
          </cell>
          <cell r="AB570">
            <v>0</v>
          </cell>
        </row>
        <row r="571">
          <cell r="A571">
            <v>27</v>
          </cell>
          <cell r="B571" t="str">
            <v>Kaca bening 10 mm</v>
          </cell>
          <cell r="C571" t="str">
            <v>M2</v>
          </cell>
          <cell r="D571">
            <v>280895.75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1.2854999999999999</v>
          </cell>
          <cell r="N571">
            <v>361091.48662499996</v>
          </cell>
          <cell r="O571">
            <v>0.58050000000000002</v>
          </cell>
          <cell r="P571">
            <v>163059.98287500002</v>
          </cell>
          <cell r="Q571">
            <v>0.31850000000000001</v>
          </cell>
          <cell r="R571">
            <v>89465.296375000005</v>
          </cell>
          <cell r="S571">
            <v>0.63549999999999995</v>
          </cell>
          <cell r="T571">
            <v>178509.24912499997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>
            <v>28</v>
          </cell>
          <cell r="B572" t="str">
            <v>Kaca Bening 12 mm</v>
          </cell>
          <cell r="C572" t="str">
            <v>M2</v>
          </cell>
          <cell r="D572">
            <v>403787.64062499994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>
            <v>29</v>
          </cell>
          <cell r="B573" t="str">
            <v>Besi hollow 4/4</v>
          </cell>
          <cell r="C573" t="str">
            <v>M'</v>
          </cell>
          <cell r="D573">
            <v>48625.000000000051</v>
          </cell>
          <cell r="E573">
            <v>0</v>
          </cell>
          <cell r="F573">
            <v>0</v>
          </cell>
          <cell r="G573">
            <v>5.09</v>
          </cell>
          <cell r="H573">
            <v>247501.25000000026</v>
          </cell>
          <cell r="I573">
            <v>5.09</v>
          </cell>
          <cell r="J573">
            <v>247501.25000000026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>
            <v>30</v>
          </cell>
          <cell r="B574" t="str">
            <v>Besi hollow 6/6</v>
          </cell>
          <cell r="C574" t="str">
            <v>M'</v>
          </cell>
          <cell r="D574">
            <v>74462.500000000058</v>
          </cell>
          <cell r="E574">
            <v>0</v>
          </cell>
          <cell r="F574">
            <v>0</v>
          </cell>
          <cell r="G574">
            <v>5.09</v>
          </cell>
          <cell r="H574">
            <v>379014.12500000029</v>
          </cell>
          <cell r="I574">
            <v>5.09</v>
          </cell>
          <cell r="J574">
            <v>379014.12500000029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>
            <v>31</v>
          </cell>
          <cell r="B575" t="str">
            <v>Besi hollow 2.5/5</v>
          </cell>
          <cell r="C575" t="str">
            <v>Kg</v>
          </cell>
          <cell r="D575">
            <v>74462.500000000058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>
            <v>32</v>
          </cell>
          <cell r="B576" t="str">
            <v>Besi hollow 5/5</v>
          </cell>
          <cell r="C576" t="str">
            <v>Kg</v>
          </cell>
          <cell r="D576">
            <v>74462.500000000058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>
            <v>33</v>
          </cell>
          <cell r="B577" t="str">
            <v>Besi hollow 2/2</v>
          </cell>
          <cell r="C577" t="str">
            <v>Kg</v>
          </cell>
          <cell r="D577">
            <v>74462.500000000058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>
            <v>34</v>
          </cell>
          <cell r="B578" t="str">
            <v>Besi hollow 2/4</v>
          </cell>
          <cell r="C578" t="str">
            <v>Kg</v>
          </cell>
          <cell r="D578">
            <v>74462.500000000058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>
            <v>35</v>
          </cell>
          <cell r="B579" t="str">
            <v>Kaca Tempered 12 mm</v>
          </cell>
          <cell r="C579" t="str">
            <v>M2</v>
          </cell>
          <cell r="D579">
            <v>528395.75</v>
          </cell>
          <cell r="E579">
            <v>4.3049999999999997</v>
          </cell>
          <cell r="F579">
            <v>2274743.7037499999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>
            <v>36</v>
          </cell>
          <cell r="B580" t="str">
            <v>Glass Block</v>
          </cell>
          <cell r="C580" t="str">
            <v>Bh</v>
          </cell>
          <cell r="D580">
            <v>45000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>
            <v>37</v>
          </cell>
          <cell r="B581" t="str">
            <v>Kaca Es</v>
          </cell>
          <cell r="C581" t="str">
            <v>M2</v>
          </cell>
          <cell r="D581">
            <v>66700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13340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0.2</v>
          </cell>
          <cell r="AB581">
            <v>13340</v>
          </cell>
        </row>
        <row r="582">
          <cell r="A582">
            <v>38</v>
          </cell>
          <cell r="B582" t="str">
            <v>Krepyak Kaca Nako + Kerangka</v>
          </cell>
          <cell r="C582" t="str">
            <v>M2</v>
          </cell>
          <cell r="D582">
            <v>81300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>
            <v>39</v>
          </cell>
          <cell r="B583" t="str">
            <v>Sticker Efek Kaca Es</v>
          </cell>
          <cell r="C583" t="str">
            <v>M2</v>
          </cell>
          <cell r="D583">
            <v>150000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>
            <v>40</v>
          </cell>
          <cell r="B584" t="str">
            <v>Rel Pintu Dorong</v>
          </cell>
          <cell r="C584" t="str">
            <v>M'</v>
          </cell>
          <cell r="D584">
            <v>275000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</row>
        <row r="585">
          <cell r="A585">
            <v>41</v>
          </cell>
          <cell r="B585" t="str">
            <v>Rolling Door</v>
          </cell>
          <cell r="C585" t="str">
            <v>M2</v>
          </cell>
          <cell r="D585">
            <v>358100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>
            <v>42</v>
          </cell>
          <cell r="B586" t="str">
            <v>Roster</v>
          </cell>
          <cell r="C586" t="str">
            <v>M2</v>
          </cell>
          <cell r="D586">
            <v>133850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64248</v>
          </cell>
          <cell r="R586">
            <v>0</v>
          </cell>
          <cell r="S586">
            <v>0</v>
          </cell>
          <cell r="T586">
            <v>0</v>
          </cell>
          <cell r="U586">
            <v>0.48</v>
          </cell>
          <cell r="V586">
            <v>64248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>
            <v>43</v>
          </cell>
          <cell r="B587" t="str">
            <v>Gipsum Board</v>
          </cell>
          <cell r="C587" t="str">
            <v>M2</v>
          </cell>
          <cell r="D587">
            <v>29000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>
            <v>44</v>
          </cell>
          <cell r="B588" t="str">
            <v>List Gipsum</v>
          </cell>
          <cell r="C588" t="str">
            <v>M'</v>
          </cell>
          <cell r="D588">
            <v>17300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>
            <v>45</v>
          </cell>
          <cell r="B589" t="str">
            <v>Sealent</v>
          </cell>
          <cell r="C589" t="str">
            <v>M'</v>
          </cell>
          <cell r="D589">
            <v>8400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15</v>
          </cell>
          <cell r="N589">
            <v>126000</v>
          </cell>
          <cell r="O589">
            <v>7.12</v>
          </cell>
          <cell r="P589">
            <v>59808</v>
          </cell>
          <cell r="Q589">
            <v>5.04</v>
          </cell>
          <cell r="R589">
            <v>42336</v>
          </cell>
          <cell r="S589">
            <v>9.44</v>
          </cell>
          <cell r="T589">
            <v>79296</v>
          </cell>
          <cell r="U589">
            <v>0</v>
          </cell>
          <cell r="V589">
            <v>0</v>
          </cell>
          <cell r="W589">
            <v>7.52</v>
          </cell>
          <cell r="X589">
            <v>0</v>
          </cell>
          <cell r="Y589">
            <v>7.52</v>
          </cell>
          <cell r="Z589">
            <v>63168</v>
          </cell>
          <cell r="AA589">
            <v>3.2</v>
          </cell>
          <cell r="AB589">
            <v>26880</v>
          </cell>
        </row>
        <row r="590">
          <cell r="A590">
            <v>46</v>
          </cell>
          <cell r="B590" t="str">
            <v>Benangan Kusen</v>
          </cell>
          <cell r="C590" t="str">
            <v>M'</v>
          </cell>
          <cell r="D590">
            <v>4296.0074999999997</v>
          </cell>
          <cell r="E590">
            <v>6.1999999999999993</v>
          </cell>
          <cell r="F590">
            <v>26635.246499999994</v>
          </cell>
          <cell r="G590">
            <v>5.5990000000000002</v>
          </cell>
          <cell r="H590">
            <v>24053.345992499999</v>
          </cell>
          <cell r="I590">
            <v>5.5990000000000002</v>
          </cell>
          <cell r="J590">
            <v>24053.345992499999</v>
          </cell>
          <cell r="K590">
            <v>5.5990000000000002</v>
          </cell>
          <cell r="L590">
            <v>24053.345992499999</v>
          </cell>
          <cell r="M590">
            <v>13.6</v>
          </cell>
          <cell r="N590">
            <v>58425.701999999997</v>
          </cell>
          <cell r="O590">
            <v>9.120000000000001</v>
          </cell>
          <cell r="P590">
            <v>39179.588400000001</v>
          </cell>
          <cell r="Q590">
            <v>7.0399999999999991</v>
          </cell>
          <cell r="R590">
            <v>30243.892799999994</v>
          </cell>
          <cell r="S590">
            <v>10.199999999999999</v>
          </cell>
          <cell r="T590">
            <v>43819.276499999993</v>
          </cell>
          <cell r="U590">
            <v>6.4</v>
          </cell>
          <cell r="V590">
            <v>27494.448</v>
          </cell>
          <cell r="W590">
            <v>30.599999999999998</v>
          </cell>
          <cell r="X590">
            <v>131457.82949999999</v>
          </cell>
          <cell r="Y590">
            <v>7.52</v>
          </cell>
          <cell r="Z590">
            <v>32305.976399999996</v>
          </cell>
          <cell r="AA590">
            <v>4</v>
          </cell>
          <cell r="AB590">
            <v>106540.98599999998</v>
          </cell>
        </row>
        <row r="591">
          <cell r="A591">
            <v>47</v>
          </cell>
          <cell r="B591" t="str">
            <v xml:space="preserve">Cat Kayu </v>
          </cell>
          <cell r="C591" t="str">
            <v>M2</v>
          </cell>
          <cell r="D591">
            <v>19370.5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>
            <v>48</v>
          </cell>
          <cell r="B592" t="str">
            <v>Cat Besi</v>
          </cell>
          <cell r="C592" t="str">
            <v>M2</v>
          </cell>
          <cell r="D592">
            <v>13698</v>
          </cell>
          <cell r="E592">
            <v>0</v>
          </cell>
          <cell r="F592">
            <v>0</v>
          </cell>
          <cell r="G592">
            <v>5.6445590696960588</v>
          </cell>
          <cell r="H592">
            <v>77319.170136696615</v>
          </cell>
          <cell r="I592">
            <v>5.6445590696960588</v>
          </cell>
          <cell r="J592">
            <v>77319.170136696615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>
            <v>49</v>
          </cell>
          <cell r="B593" t="str">
            <v>Cat Dinding</v>
          </cell>
          <cell r="C593" t="str">
            <v>M2</v>
          </cell>
          <cell r="D593">
            <v>9900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9504</v>
          </cell>
          <cell r="R593">
            <v>0</v>
          </cell>
          <cell r="S593">
            <v>0</v>
          </cell>
          <cell r="T593">
            <v>0</v>
          </cell>
          <cell r="U593">
            <v>0.96</v>
          </cell>
          <cell r="V593">
            <v>9504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>
            <v>50</v>
          </cell>
          <cell r="B594" t="str">
            <v>Plesteran Camprot</v>
          </cell>
          <cell r="C594" t="str">
            <v>M2</v>
          </cell>
          <cell r="D594">
            <v>14600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B595">
            <v>0</v>
          </cell>
        </row>
        <row r="596">
          <cell r="B596" t="str">
            <v>Jumlah Harga</v>
          </cell>
          <cell r="C596">
            <v>3776944.5502499999</v>
          </cell>
          <cell r="D596">
            <v>1760337.7291291971</v>
          </cell>
          <cell r="E596">
            <v>1760337.7291291971</v>
          </cell>
          <cell r="F596">
            <v>3776944.5502499999</v>
          </cell>
          <cell r="G596">
            <v>1193800.8686249999</v>
          </cell>
          <cell r="H596">
            <v>1760337.7291291971</v>
          </cell>
          <cell r="I596">
            <v>647182.94917500007</v>
          </cell>
          <cell r="J596">
            <v>1760337.7291291971</v>
          </cell>
          <cell r="K596">
            <v>101246.448</v>
          </cell>
          <cell r="L596">
            <v>192618.34599249999</v>
          </cell>
          <cell r="M596">
            <v>105078.7764</v>
          </cell>
          <cell r="N596">
            <v>1193800.8686249999</v>
          </cell>
          <cell r="O596">
            <v>0</v>
          </cell>
          <cell r="P596">
            <v>857139.57127499999</v>
          </cell>
          <cell r="Q596">
            <v>0</v>
          </cell>
          <cell r="R596">
            <v>647182.94917500007</v>
          </cell>
          <cell r="S596">
            <v>0</v>
          </cell>
          <cell r="T596">
            <v>301624.52562499995</v>
          </cell>
          <cell r="U596">
            <v>0</v>
          </cell>
          <cell r="V596">
            <v>101246.448</v>
          </cell>
          <cell r="W596">
            <v>0</v>
          </cell>
          <cell r="X596">
            <v>131457.82949999999</v>
          </cell>
          <cell r="Y596">
            <v>0</v>
          </cell>
          <cell r="Z596">
            <v>105078.7764</v>
          </cell>
          <cell r="AA596">
            <v>0</v>
          </cell>
          <cell r="AB596">
            <v>146760.98599999998</v>
          </cell>
        </row>
        <row r="597">
          <cell r="Z597">
            <v>105078.7764</v>
          </cell>
        </row>
        <row r="598">
          <cell r="AB598">
            <v>146760.98599999998</v>
          </cell>
        </row>
        <row r="599">
          <cell r="V599">
            <v>95200</v>
          </cell>
        </row>
        <row r="600">
          <cell r="A600" t="str">
            <v>No.</v>
          </cell>
          <cell r="B600" t="str">
            <v>Item Pekerjaan</v>
          </cell>
          <cell r="C600" t="str">
            <v>Satuan</v>
          </cell>
          <cell r="D600" t="str">
            <v>Harga Satuan</v>
          </cell>
          <cell r="E600" t="str">
            <v>P1</v>
          </cell>
          <cell r="F600" t="str">
            <v>P2</v>
          </cell>
          <cell r="G600" t="str">
            <v>P2</v>
          </cell>
          <cell r="H600" t="str">
            <v>J2</v>
          </cell>
          <cell r="I600" t="str">
            <v>J1</v>
          </cell>
          <cell r="J600" t="str">
            <v>S1</v>
          </cell>
          <cell r="K600" t="str">
            <v>J2</v>
          </cell>
          <cell r="L600">
            <v>0</v>
          </cell>
          <cell r="M600" t="str">
            <v>J2'</v>
          </cell>
          <cell r="N600">
            <v>0</v>
          </cell>
          <cell r="O600" t="str">
            <v>S1</v>
          </cell>
          <cell r="P600">
            <v>0</v>
          </cell>
          <cell r="Q600" t="str">
            <v>Pintu Gebang</v>
          </cell>
        </row>
        <row r="601">
          <cell r="D601" t="str">
            <v>Rp.</v>
          </cell>
          <cell r="E601" t="str">
            <v>Vol.</v>
          </cell>
          <cell r="F601" t="str">
            <v>Jumlah Harga</v>
          </cell>
          <cell r="G601" t="str">
            <v>Vol.</v>
          </cell>
          <cell r="H601" t="str">
            <v>Jumlah Harga</v>
          </cell>
          <cell r="I601" t="str">
            <v>Vol.</v>
          </cell>
          <cell r="J601" t="str">
            <v>Jumlah Harga</v>
          </cell>
          <cell r="K601" t="str">
            <v>Vol.</v>
          </cell>
          <cell r="L601" t="str">
            <v>Jumlah Harga</v>
          </cell>
          <cell r="M601" t="str">
            <v>Vol.</v>
          </cell>
          <cell r="N601" t="str">
            <v>Jumlah Harga</v>
          </cell>
          <cell r="O601" t="str">
            <v>Vol.</v>
          </cell>
          <cell r="P601" t="str">
            <v>Jumlah Harga</v>
          </cell>
          <cell r="Q601" t="str">
            <v>Vol.</v>
          </cell>
          <cell r="R601" t="str">
            <v>Jumlah Harga</v>
          </cell>
        </row>
        <row r="602">
          <cell r="A602" t="str">
            <v>IX.</v>
          </cell>
          <cell r="B602" t="str">
            <v>UNIT GERBANG POS</v>
          </cell>
          <cell r="D602" t="str">
            <v>Rp.</v>
          </cell>
          <cell r="E602" t="str">
            <v>Vol.</v>
          </cell>
          <cell r="F602" t="str">
            <v>Jumlah Harga</v>
          </cell>
          <cell r="G602" t="str">
            <v>Vol.</v>
          </cell>
          <cell r="H602" t="str">
            <v>Jumlah Harga</v>
          </cell>
          <cell r="I602" t="str">
            <v>Vol.</v>
          </cell>
          <cell r="J602" t="str">
            <v>Jumlah Harga</v>
          </cell>
          <cell r="K602" t="str">
            <v>Vol.</v>
          </cell>
          <cell r="L602" t="str">
            <v>Jumlah Harga</v>
          </cell>
          <cell r="M602" t="str">
            <v>Vol.</v>
          </cell>
          <cell r="N602" t="str">
            <v>Jumlah Harga</v>
          </cell>
          <cell r="O602" t="str">
            <v>Vol.</v>
          </cell>
          <cell r="P602" t="str">
            <v>Jumlah Harga</v>
          </cell>
          <cell r="Q602" t="str">
            <v>Vol.</v>
          </cell>
          <cell r="R602" t="str">
            <v>Jumlah Harga</v>
          </cell>
        </row>
        <row r="603">
          <cell r="A603" t="str">
            <v>IX.</v>
          </cell>
          <cell r="B603" t="str">
            <v>UNIT GERBANG POS</v>
          </cell>
        </row>
        <row r="604">
          <cell r="A604">
            <v>1</v>
          </cell>
          <cell r="B604" t="str">
            <v>Kayu 6/12</v>
          </cell>
          <cell r="C604" t="str">
            <v>M3</v>
          </cell>
          <cell r="D604">
            <v>0</v>
          </cell>
          <cell r="E604">
            <v>1.2500000000000001E-2</v>
          </cell>
          <cell r="F604">
            <v>0</v>
          </cell>
          <cell r="G604">
            <v>3.6144000000000003E-2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A605">
            <v>2</v>
          </cell>
          <cell r="B605" t="str">
            <v>Kayu Slimar 3/10</v>
          </cell>
          <cell r="C605" t="str">
            <v>M3</v>
          </cell>
          <cell r="D605">
            <v>0</v>
          </cell>
          <cell r="E605">
            <v>3.0000000000000005E-3</v>
          </cell>
          <cell r="F605">
            <v>0</v>
          </cell>
          <cell r="G605">
            <v>1.4159999999999999E-2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>
            <v>3</v>
          </cell>
          <cell r="B606" t="str">
            <v>Kayu Slimar 3/15</v>
          </cell>
          <cell r="C606" t="str">
            <v>M3</v>
          </cell>
          <cell r="D606">
            <v>0</v>
          </cell>
          <cell r="E606">
            <v>2.2000000000000002</v>
          </cell>
          <cell r="F606">
            <v>0</v>
          </cell>
          <cell r="G606">
            <v>2.6999999999999997E-3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>
            <v>4</v>
          </cell>
          <cell r="B607" t="str">
            <v>Kayu Slimar 3/20</v>
          </cell>
          <cell r="C607" t="str">
            <v>M3</v>
          </cell>
          <cell r="D607">
            <v>0</v>
          </cell>
          <cell r="E607">
            <v>3</v>
          </cell>
          <cell r="F607">
            <v>0</v>
          </cell>
          <cell r="G607">
            <v>3.5999999999999999E-3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>
            <v>5</v>
          </cell>
          <cell r="B608" t="str">
            <v>Kayu 2/10</v>
          </cell>
          <cell r="C608" t="str">
            <v>M3</v>
          </cell>
          <cell r="D608">
            <v>0</v>
          </cell>
          <cell r="E608">
            <v>9.3999999999999986</v>
          </cell>
          <cell r="F608">
            <v>0</v>
          </cell>
          <cell r="G608">
            <v>5.4000000000000012E-3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>
            <v>6</v>
          </cell>
          <cell r="B609" t="str">
            <v>Panil t = 3 cm</v>
          </cell>
          <cell r="C609" t="str">
            <v>M2</v>
          </cell>
          <cell r="D609">
            <v>0</v>
          </cell>
          <cell r="E609">
            <v>0</v>
          </cell>
          <cell r="F609">
            <v>0</v>
          </cell>
          <cell r="G609">
            <v>0.49500000000000005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>
            <v>1</v>
          </cell>
          <cell r="B610" t="str">
            <v>Kusen Aluminium 5/10</v>
          </cell>
          <cell r="C610" t="str">
            <v>M'</v>
          </cell>
          <cell r="D610">
            <v>124948</v>
          </cell>
          <cell r="E610">
            <v>0</v>
          </cell>
          <cell r="F610">
            <v>0</v>
          </cell>
          <cell r="G610">
            <v>5</v>
          </cell>
          <cell r="H610">
            <v>624740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>
            <v>2</v>
          </cell>
          <cell r="B611" t="str">
            <v xml:space="preserve">Rangka Daun Jendela Alumunium </v>
          </cell>
          <cell r="C611" t="str">
            <v>M'</v>
          </cell>
          <cell r="D611">
            <v>124948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>
            <v>3</v>
          </cell>
          <cell r="B612" t="str">
            <v>Rangka Tiang Sirip Alumunium 1/1 Putih</v>
          </cell>
          <cell r="C612" t="str">
            <v>M'</v>
          </cell>
          <cell r="D612">
            <v>62474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12.799999999999999</v>
          </cell>
          <cell r="L612">
            <v>0</v>
          </cell>
          <cell r="M612">
            <v>12.799999999999999</v>
          </cell>
          <cell r="N612">
            <v>0</v>
          </cell>
          <cell r="O612">
            <v>12.799999999999999</v>
          </cell>
          <cell r="P612">
            <v>799667.19999999995</v>
          </cell>
          <cell r="Q612">
            <v>12.799999999999999</v>
          </cell>
          <cell r="R612">
            <v>799667.19999999995</v>
          </cell>
        </row>
        <row r="613">
          <cell r="A613">
            <v>4</v>
          </cell>
          <cell r="B613" t="str">
            <v>Pasang Shading Sirip Alumunium 0.2/10 +Rangka</v>
          </cell>
          <cell r="C613" t="str">
            <v>M2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0.87</v>
          </cell>
          <cell r="P613">
            <v>0</v>
          </cell>
          <cell r="Q613">
            <v>0.87</v>
          </cell>
          <cell r="R613">
            <v>0</v>
          </cell>
        </row>
        <row r="614">
          <cell r="A614">
            <v>5</v>
          </cell>
          <cell r="B614" t="str">
            <v>Daun Pintu Panil Kamper</v>
          </cell>
          <cell r="C614" t="str">
            <v>bh</v>
          </cell>
          <cell r="D614">
            <v>550000</v>
          </cell>
          <cell r="E614">
            <v>2.1599999999999998E-2</v>
          </cell>
          <cell r="F614">
            <v>11879.999999999998</v>
          </cell>
          <cell r="G614">
            <v>1.2</v>
          </cell>
          <cell r="H614">
            <v>660000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>
            <v>6</v>
          </cell>
          <cell r="B615" t="str">
            <v>Plat besi t = 2 mm</v>
          </cell>
          <cell r="C615" t="str">
            <v>Kg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>
            <v>7</v>
          </cell>
          <cell r="B616" t="str">
            <v>C 40.40.2  (pesan khusus)</v>
          </cell>
          <cell r="C616" t="str">
            <v>Kg</v>
          </cell>
          <cell r="D616">
            <v>14122.3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>
            <v>8</v>
          </cell>
          <cell r="B617" t="str">
            <v>Handle besi dia 16 mm</v>
          </cell>
          <cell r="C617" t="str">
            <v>Set</v>
          </cell>
          <cell r="D617">
            <v>129652.5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</row>
        <row r="618">
          <cell r="A618">
            <v>9</v>
          </cell>
          <cell r="B618" t="str">
            <v>Hendle pintu Stainless</v>
          </cell>
          <cell r="C618" t="str">
            <v>Set</v>
          </cell>
          <cell r="D618">
            <v>261652.5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>
            <v>10</v>
          </cell>
          <cell r="B619" t="str">
            <v>Kunci Pintu Handle stainleess (dorma)</v>
          </cell>
          <cell r="C619" t="str">
            <v>Set</v>
          </cell>
          <cell r="D619">
            <v>650000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>
            <v>11</v>
          </cell>
          <cell r="B620" t="str">
            <v>Kunci tanam Antik</v>
          </cell>
          <cell r="C620" t="str">
            <v>Set</v>
          </cell>
          <cell r="D620">
            <v>265000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265000</v>
          </cell>
        </row>
        <row r="621">
          <cell r="A621">
            <v>12</v>
          </cell>
          <cell r="B621" t="str">
            <v>Kunci tanam biasa</v>
          </cell>
          <cell r="C621" t="str">
            <v>Set</v>
          </cell>
          <cell r="D621">
            <v>168565</v>
          </cell>
          <cell r="E621">
            <v>0</v>
          </cell>
          <cell r="F621">
            <v>0</v>
          </cell>
          <cell r="G621">
            <v>1</v>
          </cell>
          <cell r="H621">
            <v>168565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</row>
        <row r="622">
          <cell r="A622">
            <v>13</v>
          </cell>
          <cell r="B622" t="str">
            <v>Kunci Silinder</v>
          </cell>
          <cell r="C622" t="str">
            <v>Set</v>
          </cell>
          <cell r="D622">
            <v>217900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</row>
        <row r="623">
          <cell r="A623">
            <v>14</v>
          </cell>
          <cell r="B623" t="str">
            <v>Kunci Selot</v>
          </cell>
          <cell r="C623" t="str">
            <v>Set</v>
          </cell>
          <cell r="D623">
            <v>48300</v>
          </cell>
          <cell r="E623">
            <v>1</v>
          </cell>
          <cell r="F623">
            <v>48300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</row>
        <row r="624">
          <cell r="A624">
            <v>15</v>
          </cell>
          <cell r="B624" t="str">
            <v>Engsel jendela</v>
          </cell>
          <cell r="C624" t="str">
            <v>Bh</v>
          </cell>
          <cell r="D624">
            <v>16600</v>
          </cell>
          <cell r="E624">
            <v>2</v>
          </cell>
          <cell r="F624">
            <v>33200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</row>
        <row r="625">
          <cell r="A625">
            <v>16</v>
          </cell>
          <cell r="B625" t="str">
            <v>Engsel pintu</v>
          </cell>
          <cell r="C625" t="str">
            <v>Bh</v>
          </cell>
          <cell r="D625">
            <v>44395.75</v>
          </cell>
          <cell r="E625">
            <v>2</v>
          </cell>
          <cell r="F625">
            <v>88791.5</v>
          </cell>
          <cell r="G625">
            <v>3</v>
          </cell>
          <cell r="H625">
            <v>133187.25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>
            <v>17</v>
          </cell>
          <cell r="B626" t="str">
            <v>Engsel Pintu dari pipa besi dia 2 cm</v>
          </cell>
          <cell r="C626" t="str">
            <v>Bh</v>
          </cell>
          <cell r="D626">
            <v>66593.625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>
            <v>18</v>
          </cell>
          <cell r="B627" t="str">
            <v>Kait/hak angin</v>
          </cell>
          <cell r="C627" t="str">
            <v>Set</v>
          </cell>
          <cell r="D627">
            <v>27000</v>
          </cell>
          <cell r="E627">
            <v>2</v>
          </cell>
          <cell r="F627">
            <v>54000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>
            <v>19</v>
          </cell>
          <cell r="B628" t="str">
            <v>Grendel pintu kuningan</v>
          </cell>
          <cell r="C628" t="str">
            <v>Bh</v>
          </cell>
          <cell r="D628">
            <v>125000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>
            <v>20</v>
          </cell>
          <cell r="B629" t="str">
            <v xml:space="preserve">Grendel jendela </v>
          </cell>
          <cell r="C629" t="str">
            <v>Bh</v>
          </cell>
          <cell r="D629">
            <v>8100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>
            <v>21</v>
          </cell>
          <cell r="B630" t="str">
            <v>Grendel pintu</v>
          </cell>
          <cell r="C630" t="str">
            <v>Bh</v>
          </cell>
          <cell r="D630">
            <v>14200</v>
          </cell>
          <cell r="E630">
            <v>1</v>
          </cell>
          <cell r="F630">
            <v>14200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>
            <v>22</v>
          </cell>
          <cell r="B631" t="str">
            <v>Stripting Knip</v>
          </cell>
          <cell r="C631" t="str">
            <v>Set</v>
          </cell>
          <cell r="D631">
            <v>13700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</row>
        <row r="632">
          <cell r="A632">
            <v>23</v>
          </cell>
          <cell r="B632" t="str">
            <v>Door Closer</v>
          </cell>
          <cell r="C632" t="str">
            <v>Set</v>
          </cell>
          <cell r="D632">
            <v>260800</v>
          </cell>
          <cell r="E632">
            <v>1</v>
          </cell>
          <cell r="F632">
            <v>260800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</row>
        <row r="633">
          <cell r="A633">
            <v>24</v>
          </cell>
          <cell r="B633" t="str">
            <v>Door Holder</v>
          </cell>
          <cell r="C633" t="str">
            <v>Set</v>
          </cell>
          <cell r="D633">
            <v>500000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>
            <v>25</v>
          </cell>
          <cell r="B634" t="str">
            <v>Door Stop</v>
          </cell>
          <cell r="C634" t="str">
            <v>Set</v>
          </cell>
          <cell r="D634">
            <v>32100</v>
          </cell>
          <cell r="E634">
            <v>1</v>
          </cell>
          <cell r="F634">
            <v>32100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>
            <v>26</v>
          </cell>
          <cell r="B635" t="str">
            <v>Kaca bening 5 mm</v>
          </cell>
          <cell r="C635" t="str">
            <v>M2</v>
          </cell>
          <cell r="D635">
            <v>66700</v>
          </cell>
          <cell r="E635">
            <v>5.0399999999999993E-2</v>
          </cell>
          <cell r="F635">
            <v>3361.6799999999994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</row>
        <row r="636">
          <cell r="A636">
            <v>27</v>
          </cell>
          <cell r="B636" t="str">
            <v>Kaca bening 10 mm</v>
          </cell>
          <cell r="C636" t="str">
            <v>M2</v>
          </cell>
          <cell r="D636">
            <v>280895.75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0.89999999999999991</v>
          </cell>
          <cell r="L636">
            <v>252806.17499999999</v>
          </cell>
          <cell r="M636">
            <v>0.89999999999999991</v>
          </cell>
          <cell r="N636">
            <v>252806.17499999999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>
            <v>28</v>
          </cell>
          <cell r="B637" t="str">
            <v>Kaca Bening 12 mm</v>
          </cell>
          <cell r="C637" t="str">
            <v>M2</v>
          </cell>
          <cell r="D637">
            <v>403787.64062499994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1.3</v>
          </cell>
          <cell r="J637">
            <v>524923.93281249993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>
            <v>29</v>
          </cell>
          <cell r="B638" t="str">
            <v>Besi hollow 4/4</v>
          </cell>
          <cell r="C638" t="str">
            <v>M'</v>
          </cell>
          <cell r="D638">
            <v>48625.000000000051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>
            <v>30</v>
          </cell>
          <cell r="B639" t="str">
            <v>Besi hollow 6/6</v>
          </cell>
          <cell r="C639" t="str">
            <v>M'</v>
          </cell>
          <cell r="D639">
            <v>74462.500000000058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>
            <v>31</v>
          </cell>
          <cell r="B640" t="str">
            <v>Besi hollow 2.5/5</v>
          </cell>
          <cell r="C640" t="str">
            <v>Kg</v>
          </cell>
          <cell r="D640">
            <v>74462.500000000058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>
            <v>32</v>
          </cell>
          <cell r="B641" t="str">
            <v>Besi hollow 5/5</v>
          </cell>
          <cell r="C641" t="str">
            <v>Kg</v>
          </cell>
          <cell r="D641">
            <v>74462.500000000058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>
            <v>33</v>
          </cell>
          <cell r="B642" t="str">
            <v>Besi hollow 2/2</v>
          </cell>
          <cell r="C642" t="str">
            <v>Kg</v>
          </cell>
          <cell r="D642">
            <v>74462.500000000058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>
            <v>34</v>
          </cell>
          <cell r="B643" t="str">
            <v>Besi hollow 2/4</v>
          </cell>
          <cell r="C643" t="str">
            <v>Kg</v>
          </cell>
          <cell r="D643">
            <v>74462.500000000058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</row>
        <row r="644">
          <cell r="A644">
            <v>35</v>
          </cell>
          <cell r="B644" t="str">
            <v>Kaca Tempered 12 mm</v>
          </cell>
          <cell r="C644" t="str">
            <v>M2</v>
          </cell>
          <cell r="D644">
            <v>528395.75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>
            <v>36</v>
          </cell>
          <cell r="B645" t="str">
            <v>Glass Block</v>
          </cell>
          <cell r="C645" t="str">
            <v>Bh</v>
          </cell>
          <cell r="D645">
            <v>45000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A646">
            <v>37</v>
          </cell>
          <cell r="B646" t="str">
            <v>Kaca Es</v>
          </cell>
          <cell r="C646" t="str">
            <v>M2</v>
          </cell>
          <cell r="D646">
            <v>66700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>
            <v>38</v>
          </cell>
          <cell r="B647" t="str">
            <v>Krepyak Kaca Nako + Kerangka</v>
          </cell>
          <cell r="C647" t="str">
            <v>M2</v>
          </cell>
          <cell r="D647">
            <v>81300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</row>
        <row r="648">
          <cell r="A648">
            <v>39</v>
          </cell>
          <cell r="B648" t="str">
            <v>Sticker Efek Kaca Es</v>
          </cell>
          <cell r="C648" t="str">
            <v>M2</v>
          </cell>
          <cell r="D648">
            <v>150000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>
            <v>40</v>
          </cell>
          <cell r="B649" t="str">
            <v>Rel Pintu Dorong</v>
          </cell>
          <cell r="C649" t="str">
            <v>M'</v>
          </cell>
          <cell r="D649">
            <v>275000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2024000</v>
          </cell>
          <cell r="N649">
            <v>0</v>
          </cell>
          <cell r="O649">
            <v>0</v>
          </cell>
          <cell r="P649">
            <v>0</v>
          </cell>
          <cell r="Q649">
            <v>7.36</v>
          </cell>
          <cell r="R649">
            <v>2024000</v>
          </cell>
        </row>
        <row r="650">
          <cell r="A650">
            <v>41</v>
          </cell>
          <cell r="B650" t="str">
            <v>Rolling Door</v>
          </cell>
          <cell r="C650" t="str">
            <v>M2</v>
          </cell>
          <cell r="D650">
            <v>358100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>
            <v>42</v>
          </cell>
          <cell r="B651" t="str">
            <v>Roster</v>
          </cell>
          <cell r="C651" t="str">
            <v>M2</v>
          </cell>
          <cell r="D651">
            <v>133850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>
            <v>43</v>
          </cell>
          <cell r="B652" t="str">
            <v>Gipsum Board</v>
          </cell>
          <cell r="C652" t="str">
            <v>M2</v>
          </cell>
          <cell r="D652">
            <v>29000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>
            <v>44</v>
          </cell>
          <cell r="B653" t="str">
            <v>List Gipsum</v>
          </cell>
          <cell r="C653" t="str">
            <v>M'</v>
          </cell>
          <cell r="D653">
            <v>17300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>
            <v>45</v>
          </cell>
          <cell r="B654" t="str">
            <v>Sealent</v>
          </cell>
          <cell r="C654" t="str">
            <v>M'</v>
          </cell>
          <cell r="D654">
            <v>8400</v>
          </cell>
          <cell r="E654">
            <v>4.32</v>
          </cell>
          <cell r="F654">
            <v>36288</v>
          </cell>
          <cell r="G654">
            <v>0</v>
          </cell>
          <cell r="H654">
            <v>0</v>
          </cell>
          <cell r="I654">
            <v>10.6</v>
          </cell>
          <cell r="J654">
            <v>89040</v>
          </cell>
          <cell r="K654">
            <v>8.4</v>
          </cell>
          <cell r="L654">
            <v>70560</v>
          </cell>
          <cell r="M654">
            <v>8.4</v>
          </cell>
          <cell r="N654">
            <v>70560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>
            <v>46</v>
          </cell>
          <cell r="B655" t="str">
            <v>Benangan Kusen</v>
          </cell>
          <cell r="C655" t="str">
            <v>M'</v>
          </cell>
          <cell r="D655">
            <v>4296.0074999999997</v>
          </cell>
          <cell r="E655">
            <v>11.7</v>
          </cell>
          <cell r="F655">
            <v>50263.287749999996</v>
          </cell>
          <cell r="G655">
            <v>5.7839999999999998</v>
          </cell>
          <cell r="H655">
            <v>24848.107379999998</v>
          </cell>
          <cell r="I655">
            <v>21.2</v>
          </cell>
          <cell r="J655">
            <v>91075.358999999997</v>
          </cell>
          <cell r="K655">
            <v>16.8</v>
          </cell>
          <cell r="L655">
            <v>72172.925999999992</v>
          </cell>
          <cell r="M655">
            <v>16.8</v>
          </cell>
          <cell r="N655">
            <v>72172.925999999992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>
            <v>47</v>
          </cell>
          <cell r="B656" t="str">
            <v xml:space="preserve">Cat Kayu </v>
          </cell>
          <cell r="C656" t="str">
            <v>M2</v>
          </cell>
          <cell r="D656">
            <v>19370.5</v>
          </cell>
          <cell r="E656">
            <v>3</v>
          </cell>
          <cell r="F656">
            <v>58111.5</v>
          </cell>
          <cell r="G656">
            <v>4.0991999999999997</v>
          </cell>
          <cell r="H656">
            <v>79403.553599999999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>
            <v>48</v>
          </cell>
          <cell r="B657" t="str">
            <v>Cat Besi</v>
          </cell>
          <cell r="C657" t="str">
            <v>M2</v>
          </cell>
          <cell r="D657">
            <v>13698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5.12</v>
          </cell>
          <cell r="L657">
            <v>0</v>
          </cell>
          <cell r="M657">
            <v>5.12</v>
          </cell>
          <cell r="N657">
            <v>0</v>
          </cell>
          <cell r="O657">
            <v>5.12</v>
          </cell>
          <cell r="P657">
            <v>70133.759999999995</v>
          </cell>
          <cell r="Q657">
            <v>5.12</v>
          </cell>
          <cell r="R657">
            <v>70133.759999999995</v>
          </cell>
        </row>
        <row r="658">
          <cell r="A658">
            <v>49</v>
          </cell>
          <cell r="B658" t="str">
            <v>Cat Dinding</v>
          </cell>
          <cell r="C658" t="str">
            <v>M2</v>
          </cell>
          <cell r="D658">
            <v>9900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</row>
        <row r="659">
          <cell r="A659">
            <v>50</v>
          </cell>
          <cell r="B659" t="str">
            <v>Rel Jendela Geser</v>
          </cell>
          <cell r="C659" t="str">
            <v>M'</v>
          </cell>
          <cell r="D659">
            <v>275000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</row>
        <row r="660">
          <cell r="R660">
            <v>0</v>
          </cell>
        </row>
        <row r="661">
          <cell r="B661" t="str">
            <v>Jumlah Harga</v>
          </cell>
          <cell r="C661">
            <v>691295.96775000007</v>
          </cell>
          <cell r="D661">
            <v>1690743.9109799999</v>
          </cell>
          <cell r="E661">
            <v>705039.29181249999</v>
          </cell>
          <cell r="F661">
            <v>691295.96775000007</v>
          </cell>
          <cell r="G661">
            <v>395539.10099999997</v>
          </cell>
          <cell r="H661">
            <v>1690743.9109799999</v>
          </cell>
          <cell r="I661">
            <v>3158800.96</v>
          </cell>
          <cell r="J661">
            <v>705039.29181249999</v>
          </cell>
          <cell r="K661">
            <v>0</v>
          </cell>
          <cell r="L661">
            <v>395539.10099999997</v>
          </cell>
          <cell r="M661">
            <v>0</v>
          </cell>
          <cell r="N661">
            <v>395539.10099999997</v>
          </cell>
          <cell r="O661">
            <v>0</v>
          </cell>
          <cell r="P661">
            <v>869800.95999999996</v>
          </cell>
          <cell r="Q661">
            <v>0</v>
          </cell>
          <cell r="R661">
            <v>3158800.96</v>
          </cell>
        </row>
        <row r="663">
          <cell r="P663">
            <v>869800.95999999996</v>
          </cell>
        </row>
        <row r="664">
          <cell r="R664">
            <v>3158800.96</v>
          </cell>
        </row>
        <row r="665">
          <cell r="A665" t="str">
            <v>No.</v>
          </cell>
          <cell r="B665" t="str">
            <v>Item Pekerjaan</v>
          </cell>
          <cell r="C665" t="str">
            <v>Satuan</v>
          </cell>
          <cell r="D665" t="str">
            <v>Harga Satuan</v>
          </cell>
          <cell r="E665" t="str">
            <v>P1</v>
          </cell>
          <cell r="F665" t="str">
            <v>P2</v>
          </cell>
          <cell r="G665" t="str">
            <v>P2</v>
          </cell>
          <cell r="H665" t="str">
            <v>P3</v>
          </cell>
          <cell r="I665" t="str">
            <v>P2'</v>
          </cell>
          <cell r="J665" t="str">
            <v>P4</v>
          </cell>
          <cell r="K665" t="str">
            <v>P3</v>
          </cell>
          <cell r="L665" t="str">
            <v>J2</v>
          </cell>
          <cell r="M665" t="str">
            <v>P3'</v>
          </cell>
          <cell r="N665" t="str">
            <v>BV1</v>
          </cell>
          <cell r="O665" t="str">
            <v>P4</v>
          </cell>
          <cell r="P665" t="str">
            <v>ROLLING DOOR</v>
          </cell>
          <cell r="Q665" t="str">
            <v>J1</v>
          </cell>
          <cell r="R665">
            <v>0</v>
          </cell>
          <cell r="S665" t="str">
            <v>J2</v>
          </cell>
          <cell r="T665">
            <v>0</v>
          </cell>
          <cell r="U665" t="str">
            <v>J3</v>
          </cell>
          <cell r="V665">
            <v>0</v>
          </cell>
          <cell r="W665" t="str">
            <v>BV1</v>
          </cell>
          <cell r="X665">
            <v>0</v>
          </cell>
          <cell r="Y665" t="str">
            <v>BV2</v>
          </cell>
          <cell r="Z665">
            <v>0</v>
          </cell>
          <cell r="AA665" t="str">
            <v>ROLLING DOOR</v>
          </cell>
        </row>
        <row r="666">
          <cell r="D666" t="str">
            <v>Rp.</v>
          </cell>
          <cell r="E666" t="str">
            <v>Vol.</v>
          </cell>
          <cell r="F666" t="str">
            <v>Jumlah Harga</v>
          </cell>
          <cell r="G666" t="str">
            <v>Vol.</v>
          </cell>
          <cell r="H666" t="str">
            <v>Jumlah Harga</v>
          </cell>
          <cell r="I666" t="str">
            <v>Vol.</v>
          </cell>
          <cell r="J666" t="str">
            <v>Jumlah Harga</v>
          </cell>
          <cell r="K666" t="str">
            <v>Vol.</v>
          </cell>
          <cell r="L666" t="str">
            <v>Jumlah Harga</v>
          </cell>
          <cell r="M666" t="str">
            <v>Vol.</v>
          </cell>
          <cell r="N666" t="str">
            <v>Jumlah Harga</v>
          </cell>
          <cell r="O666" t="str">
            <v>Vol.</v>
          </cell>
          <cell r="P666" t="str">
            <v>Jumlah Harga</v>
          </cell>
          <cell r="Q666" t="str">
            <v>Vol.</v>
          </cell>
          <cell r="R666" t="str">
            <v>Jumlah Harga</v>
          </cell>
          <cell r="S666" t="str">
            <v>Vol.</v>
          </cell>
          <cell r="T666" t="str">
            <v>Jumlah Harga</v>
          </cell>
          <cell r="U666" t="str">
            <v>Vol.</v>
          </cell>
          <cell r="V666" t="str">
            <v>Jumlah Harga</v>
          </cell>
          <cell r="W666" t="str">
            <v>Vol.</v>
          </cell>
          <cell r="X666" t="str">
            <v>Jumlah Harga</v>
          </cell>
          <cell r="Y666" t="str">
            <v>Vol.</v>
          </cell>
          <cell r="Z666" t="str">
            <v>Jumlah Harga</v>
          </cell>
          <cell r="AA666" t="str">
            <v>Vol.</v>
          </cell>
          <cell r="AB666" t="str">
            <v>Jumlah Harga</v>
          </cell>
        </row>
        <row r="667">
          <cell r="A667" t="str">
            <v>X.</v>
          </cell>
          <cell r="B667" t="str">
            <v>UNIT KOLAM RENANG</v>
          </cell>
          <cell r="D667" t="str">
            <v>Rp.</v>
          </cell>
          <cell r="E667" t="str">
            <v>Vol.</v>
          </cell>
          <cell r="F667" t="str">
            <v>Jumlah Harga</v>
          </cell>
          <cell r="G667" t="str">
            <v>Vol.</v>
          </cell>
          <cell r="H667" t="str">
            <v>Jumlah Harga</v>
          </cell>
          <cell r="I667" t="str">
            <v>Vol.</v>
          </cell>
          <cell r="J667" t="str">
            <v>Jumlah Harga</v>
          </cell>
          <cell r="K667" t="str">
            <v>Vol.</v>
          </cell>
          <cell r="L667" t="str">
            <v>Jumlah Harga</v>
          </cell>
          <cell r="M667" t="str">
            <v>Vol.</v>
          </cell>
          <cell r="N667" t="str">
            <v>Jumlah Harga</v>
          </cell>
          <cell r="O667" t="str">
            <v>Vol.</v>
          </cell>
          <cell r="P667" t="str">
            <v>Jumlah Harga</v>
          </cell>
          <cell r="Q667" t="str">
            <v>Vol.</v>
          </cell>
          <cell r="R667" t="str">
            <v>Jumlah Harga</v>
          </cell>
          <cell r="S667" t="str">
            <v>Vol.</v>
          </cell>
          <cell r="T667" t="str">
            <v>Jumlah Harga</v>
          </cell>
          <cell r="U667" t="str">
            <v>Vol.</v>
          </cell>
          <cell r="V667" t="str">
            <v>Jumlah Harga</v>
          </cell>
          <cell r="W667" t="str">
            <v>Vol.</v>
          </cell>
          <cell r="X667" t="str">
            <v>Jumlah Harga</v>
          </cell>
          <cell r="Y667" t="str">
            <v>Vol.</v>
          </cell>
          <cell r="Z667" t="str">
            <v>Jumlah Harga</v>
          </cell>
          <cell r="AA667" t="str">
            <v>Vol.</v>
          </cell>
          <cell r="AB667" t="str">
            <v>Jumlah Harga</v>
          </cell>
        </row>
        <row r="668">
          <cell r="A668" t="str">
            <v>X.</v>
          </cell>
          <cell r="B668" t="str">
            <v>UNIT KOLAM RENANG</v>
          </cell>
        </row>
        <row r="669">
          <cell r="A669">
            <v>1</v>
          </cell>
          <cell r="B669" t="str">
            <v>Kayu 6/12</v>
          </cell>
          <cell r="C669" t="str">
            <v>M3</v>
          </cell>
          <cell r="D669">
            <v>0</v>
          </cell>
          <cell r="E669">
            <v>2.3120000000000002E-2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3.6144000000000003E-2</v>
          </cell>
          <cell r="L669">
            <v>0</v>
          </cell>
          <cell r="M669">
            <v>3.6144000000000003E-2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>
            <v>2</v>
          </cell>
          <cell r="B670" t="str">
            <v>Kayu Slimar 3/10</v>
          </cell>
          <cell r="C670" t="str">
            <v>M3</v>
          </cell>
          <cell r="D670">
            <v>0</v>
          </cell>
          <cell r="E670">
            <v>6.4000000000000012E-3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1.4159999999999999E-2</v>
          </cell>
          <cell r="L670">
            <v>0</v>
          </cell>
          <cell r="M670">
            <v>1.4159999999999999E-2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>
            <v>3</v>
          </cell>
          <cell r="B671" t="str">
            <v>Kayu Slimar 3/15</v>
          </cell>
          <cell r="C671" t="str">
            <v>M3</v>
          </cell>
          <cell r="D671">
            <v>0</v>
          </cell>
          <cell r="E671">
            <v>14.399999999999999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2.6999999999999997E-3</v>
          </cell>
          <cell r="L671">
            <v>0</v>
          </cell>
          <cell r="M671">
            <v>2.6999999999999997E-3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>
            <v>4</v>
          </cell>
          <cell r="B672" t="str">
            <v>Kayu Slimar 3/20</v>
          </cell>
          <cell r="C672" t="str">
            <v>M3</v>
          </cell>
          <cell r="D672">
            <v>0</v>
          </cell>
          <cell r="E672">
            <v>6.6879999999999997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3.5999999999999999E-3</v>
          </cell>
          <cell r="L672">
            <v>0</v>
          </cell>
          <cell r="M672">
            <v>3.5999999999999999E-3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>
            <v>5</v>
          </cell>
          <cell r="B673" t="str">
            <v>Kayu 2/10</v>
          </cell>
          <cell r="C673" t="str">
            <v>M3</v>
          </cell>
          <cell r="D673">
            <v>0</v>
          </cell>
          <cell r="E673">
            <v>6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5.4000000000000012E-3</v>
          </cell>
          <cell r="L673">
            <v>0</v>
          </cell>
          <cell r="M673">
            <v>5.4000000000000012E-3</v>
          </cell>
          <cell r="N673">
            <v>0</v>
          </cell>
          <cell r="O673">
            <v>0</v>
          </cell>
          <cell r="P673">
            <v>0</v>
          </cell>
          <cell r="Q673">
            <v>10.25</v>
          </cell>
          <cell r="R673">
            <v>0</v>
          </cell>
          <cell r="S673">
            <v>3.4999999999999996</v>
          </cell>
          <cell r="T673">
            <v>0</v>
          </cell>
          <cell r="U673">
            <v>5.9</v>
          </cell>
          <cell r="V673">
            <v>0</v>
          </cell>
          <cell r="W673">
            <v>2</v>
          </cell>
          <cell r="X673">
            <v>0</v>
          </cell>
          <cell r="Y673">
            <v>2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>
            <v>6</v>
          </cell>
          <cell r="B674" t="str">
            <v>Panil t = 3 cm</v>
          </cell>
          <cell r="C674" t="str">
            <v>M2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0.49500000000000005</v>
          </cell>
          <cell r="L674">
            <v>0</v>
          </cell>
          <cell r="M674">
            <v>0.49500000000000005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>
            <v>1</v>
          </cell>
          <cell r="B675" t="str">
            <v>Kusen Aluminium 5/10</v>
          </cell>
          <cell r="C675" t="str">
            <v>M'</v>
          </cell>
          <cell r="D675">
            <v>124948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5</v>
          </cell>
          <cell r="L675">
            <v>624740</v>
          </cell>
          <cell r="M675">
            <v>5</v>
          </cell>
          <cell r="N675">
            <v>624740</v>
          </cell>
          <cell r="O675">
            <v>6.1999999999999993</v>
          </cell>
          <cell r="P675">
            <v>774677.59999999986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>
            <v>2</v>
          </cell>
          <cell r="B676" t="str">
            <v xml:space="preserve">Rangka Daun Jendela Alumunium </v>
          </cell>
          <cell r="C676" t="str">
            <v>M'</v>
          </cell>
          <cell r="D676">
            <v>124948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7</v>
          </cell>
          <cell r="R676">
            <v>874636</v>
          </cell>
          <cell r="S676">
            <v>3.0999999999999996</v>
          </cell>
          <cell r="T676">
            <v>387338.79999999993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>
            <v>3</v>
          </cell>
          <cell r="B677" t="str">
            <v>Rangka Tiang Sirip Alumunium 1/1 Putih</v>
          </cell>
          <cell r="C677" t="str">
            <v>M'</v>
          </cell>
          <cell r="D677">
            <v>62474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2.6</v>
          </cell>
          <cell r="R677">
            <v>162432.4</v>
          </cell>
          <cell r="S677">
            <v>1.85</v>
          </cell>
          <cell r="T677">
            <v>0</v>
          </cell>
          <cell r="U677">
            <v>1.85</v>
          </cell>
          <cell r="V677">
            <v>115576.90000000001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>
            <v>4</v>
          </cell>
          <cell r="B678" t="str">
            <v>Pasang Shading Sirip Alumunium 0.2/10 +Rangka</v>
          </cell>
          <cell r="C678" t="str">
            <v>M2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0.26250000000000001</v>
          </cell>
          <cell r="R678">
            <v>0</v>
          </cell>
          <cell r="S678">
            <v>0.14499999999999999</v>
          </cell>
          <cell r="T678">
            <v>0</v>
          </cell>
          <cell r="U678">
            <v>0.14499999999999999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>
            <v>5</v>
          </cell>
          <cell r="B679" t="str">
            <v>Daun Pintu Panil Kamper</v>
          </cell>
          <cell r="C679" t="str">
            <v>bh</v>
          </cell>
          <cell r="D679">
            <v>550000</v>
          </cell>
          <cell r="E679">
            <v>0.19440000000000002</v>
          </cell>
          <cell r="F679">
            <v>106920.00000000001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1.2</v>
          </cell>
          <cell r="L679">
            <v>660000</v>
          </cell>
          <cell r="M679">
            <v>1.2</v>
          </cell>
          <cell r="N679">
            <v>660000</v>
          </cell>
          <cell r="O679">
            <v>0.16056000000000001</v>
          </cell>
          <cell r="P679">
            <v>88308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>
            <v>6</v>
          </cell>
          <cell r="B680" t="str">
            <v>Plat besi t = 2 mm</v>
          </cell>
          <cell r="C680" t="str">
            <v>Kg</v>
          </cell>
          <cell r="D680">
            <v>0</v>
          </cell>
          <cell r="E680">
            <v>0</v>
          </cell>
          <cell r="F680">
            <v>0</v>
          </cell>
          <cell r="G680">
            <v>57.085200000000007</v>
          </cell>
          <cell r="H680">
            <v>0</v>
          </cell>
          <cell r="I680">
            <v>57.085200000000007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>
            <v>7</v>
          </cell>
          <cell r="B681" t="str">
            <v>C 40.40.2  (pesan khusus)</v>
          </cell>
          <cell r="C681" t="str">
            <v>Kg</v>
          </cell>
          <cell r="D681">
            <v>14122.3</v>
          </cell>
          <cell r="E681">
            <v>0</v>
          </cell>
          <cell r="F681">
            <v>0</v>
          </cell>
          <cell r="G681">
            <v>42.56</v>
          </cell>
          <cell r="H681">
            <v>601045.08799999999</v>
          </cell>
          <cell r="I681">
            <v>42.56</v>
          </cell>
          <cell r="J681">
            <v>601045.08799999999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>
            <v>8</v>
          </cell>
          <cell r="B682" t="str">
            <v>Handle besi dia 16 mm</v>
          </cell>
          <cell r="C682" t="str">
            <v>Set</v>
          </cell>
          <cell r="D682">
            <v>129652.5</v>
          </cell>
          <cell r="E682">
            <v>0</v>
          </cell>
          <cell r="F682">
            <v>0</v>
          </cell>
          <cell r="G682">
            <v>1</v>
          </cell>
          <cell r="H682">
            <v>129652.5</v>
          </cell>
          <cell r="I682">
            <v>1</v>
          </cell>
          <cell r="J682">
            <v>129652.5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>
            <v>9</v>
          </cell>
          <cell r="B683" t="str">
            <v>Hendle pintu Stainless</v>
          </cell>
          <cell r="C683" t="str">
            <v>Set</v>
          </cell>
          <cell r="D683">
            <v>261652.5</v>
          </cell>
          <cell r="E683">
            <v>2</v>
          </cell>
          <cell r="F683">
            <v>523305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>
            <v>10</v>
          </cell>
          <cell r="B684" t="str">
            <v>Kunci Pintu Handle stainleess (dorma)</v>
          </cell>
          <cell r="C684" t="str">
            <v>Set</v>
          </cell>
          <cell r="D684">
            <v>650000</v>
          </cell>
          <cell r="E684">
            <v>2</v>
          </cell>
          <cell r="F684">
            <v>1300000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>
            <v>11</v>
          </cell>
          <cell r="B685" t="str">
            <v>Kunci tanam Antik</v>
          </cell>
          <cell r="C685" t="str">
            <v>Set</v>
          </cell>
          <cell r="D685">
            <v>265000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>
            <v>12</v>
          </cell>
          <cell r="B686" t="str">
            <v>Kunci tanam biasa</v>
          </cell>
          <cell r="C686" t="str">
            <v>Set</v>
          </cell>
          <cell r="D686">
            <v>168565</v>
          </cell>
          <cell r="E686">
            <v>2</v>
          </cell>
          <cell r="F686">
            <v>337130</v>
          </cell>
          <cell r="G686">
            <v>1</v>
          </cell>
          <cell r="H686">
            <v>168565</v>
          </cell>
          <cell r="I686">
            <v>1</v>
          </cell>
          <cell r="J686">
            <v>168565</v>
          </cell>
          <cell r="K686">
            <v>1</v>
          </cell>
          <cell r="L686">
            <v>168565</v>
          </cell>
          <cell r="M686">
            <v>1</v>
          </cell>
          <cell r="N686">
            <v>168565</v>
          </cell>
          <cell r="O686">
            <v>2</v>
          </cell>
          <cell r="P686">
            <v>337130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2</v>
          </cell>
          <cell r="X686">
            <v>0</v>
          </cell>
          <cell r="Y686">
            <v>0</v>
          </cell>
          <cell r="Z686">
            <v>0</v>
          </cell>
          <cell r="AA686">
            <v>2</v>
          </cell>
          <cell r="AB686">
            <v>337130</v>
          </cell>
        </row>
        <row r="687">
          <cell r="A687">
            <v>13</v>
          </cell>
          <cell r="B687" t="str">
            <v>Kunci Silinder</v>
          </cell>
          <cell r="C687" t="str">
            <v>Set</v>
          </cell>
          <cell r="D687">
            <v>217900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>
            <v>14</v>
          </cell>
          <cell r="B688" t="str">
            <v>Kunci Selot</v>
          </cell>
          <cell r="C688" t="str">
            <v>Set</v>
          </cell>
          <cell r="D688">
            <v>48300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48300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>
            <v>15</v>
          </cell>
          <cell r="B689" t="str">
            <v>Engsel jendela</v>
          </cell>
          <cell r="C689" t="str">
            <v>Bh</v>
          </cell>
          <cell r="D689">
            <v>16600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6</v>
          </cell>
          <cell r="R689">
            <v>99600</v>
          </cell>
          <cell r="S689">
            <v>2</v>
          </cell>
          <cell r="T689">
            <v>33200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>
            <v>16</v>
          </cell>
          <cell r="B690" t="str">
            <v>Engsel pintu</v>
          </cell>
          <cell r="C690" t="str">
            <v>Bh</v>
          </cell>
          <cell r="D690">
            <v>44395.75</v>
          </cell>
          <cell r="E690">
            <v>4</v>
          </cell>
          <cell r="F690">
            <v>177583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</v>
          </cell>
          <cell r="L690">
            <v>133187.25</v>
          </cell>
          <cell r="M690">
            <v>3</v>
          </cell>
          <cell r="N690">
            <v>133187.25</v>
          </cell>
          <cell r="O690">
            <v>4</v>
          </cell>
          <cell r="P690">
            <v>177583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>
            <v>17</v>
          </cell>
          <cell r="B691" t="str">
            <v>Engsel Pintu dari pipa besi dia 2 cm</v>
          </cell>
          <cell r="C691" t="str">
            <v>Bh</v>
          </cell>
          <cell r="D691">
            <v>66593.625</v>
          </cell>
          <cell r="E691">
            <v>0</v>
          </cell>
          <cell r="F691">
            <v>0</v>
          </cell>
          <cell r="G691">
            <v>2</v>
          </cell>
          <cell r="H691">
            <v>133187.25</v>
          </cell>
          <cell r="I691">
            <v>2</v>
          </cell>
          <cell r="J691">
            <v>133187.25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>
            <v>18</v>
          </cell>
          <cell r="B692" t="str">
            <v>Kait/hak angin</v>
          </cell>
          <cell r="C692" t="str">
            <v>Set</v>
          </cell>
          <cell r="D692">
            <v>27000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6</v>
          </cell>
          <cell r="R692">
            <v>162000</v>
          </cell>
          <cell r="S692">
            <v>2</v>
          </cell>
          <cell r="T692">
            <v>54000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>
            <v>19</v>
          </cell>
          <cell r="B693" t="str">
            <v>Grendel pintu kuningan</v>
          </cell>
          <cell r="C693" t="str">
            <v>Bh</v>
          </cell>
          <cell r="D693">
            <v>125000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>
            <v>20</v>
          </cell>
          <cell r="B694" t="str">
            <v xml:space="preserve">Grendel jendela </v>
          </cell>
          <cell r="C694" t="str">
            <v>Bh</v>
          </cell>
          <cell r="D694">
            <v>8100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>
            <v>21</v>
          </cell>
          <cell r="B695" t="str">
            <v>Grendel pintu</v>
          </cell>
          <cell r="C695" t="str">
            <v>Bh</v>
          </cell>
          <cell r="D695">
            <v>14200</v>
          </cell>
          <cell r="E695">
            <v>2</v>
          </cell>
          <cell r="F695">
            <v>28400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2</v>
          </cell>
          <cell r="P695">
            <v>28400</v>
          </cell>
          <cell r="Q695">
            <v>3</v>
          </cell>
          <cell r="R695">
            <v>42600</v>
          </cell>
          <cell r="S695">
            <v>1</v>
          </cell>
          <cell r="T695">
            <v>14200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>
            <v>22</v>
          </cell>
          <cell r="B696" t="str">
            <v>Stripting Knip</v>
          </cell>
          <cell r="C696" t="str">
            <v>Set</v>
          </cell>
          <cell r="D696">
            <v>13700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>
            <v>23</v>
          </cell>
          <cell r="B697" t="str">
            <v>Door Closer</v>
          </cell>
          <cell r="C697" t="str">
            <v>Set</v>
          </cell>
          <cell r="D697">
            <v>260800</v>
          </cell>
          <cell r="E697">
            <v>2</v>
          </cell>
          <cell r="F697">
            <v>521600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2</v>
          </cell>
          <cell r="P697">
            <v>521600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>
            <v>24</v>
          </cell>
          <cell r="B698" t="str">
            <v>Door Holder</v>
          </cell>
          <cell r="C698" t="str">
            <v>Set</v>
          </cell>
          <cell r="D698">
            <v>500000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>
            <v>25</v>
          </cell>
          <cell r="B699" t="str">
            <v>Door Stop</v>
          </cell>
          <cell r="C699" t="str">
            <v>Set</v>
          </cell>
          <cell r="D699">
            <v>32100</v>
          </cell>
          <cell r="E699">
            <v>2</v>
          </cell>
          <cell r="F699">
            <v>64200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</v>
          </cell>
          <cell r="P699">
            <v>64200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>
            <v>26</v>
          </cell>
          <cell r="B700" t="str">
            <v>Kaca bening 5 mm</v>
          </cell>
          <cell r="C700" t="str">
            <v>M2</v>
          </cell>
          <cell r="D700">
            <v>66700</v>
          </cell>
          <cell r="E700">
            <v>0.12719999999999998</v>
          </cell>
          <cell r="F700">
            <v>8484.239999999998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7.6799999999999993E-2</v>
          </cell>
          <cell r="P700">
            <v>5122.5599999999995</v>
          </cell>
          <cell r="Q700">
            <v>0.25919999999999999</v>
          </cell>
          <cell r="R700">
            <v>17288.64</v>
          </cell>
          <cell r="S700">
            <v>0.3276</v>
          </cell>
          <cell r="T700">
            <v>21850.920000000002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0.2</v>
          </cell>
          <cell r="Z700">
            <v>13340</v>
          </cell>
          <cell r="AA700">
            <v>0</v>
          </cell>
          <cell r="AB700">
            <v>0</v>
          </cell>
        </row>
        <row r="701">
          <cell r="A701">
            <v>27</v>
          </cell>
          <cell r="B701" t="str">
            <v>Kaca bening 10 mm</v>
          </cell>
          <cell r="C701" t="str">
            <v>M2</v>
          </cell>
          <cell r="D701">
            <v>280895.75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1.1235000000000002</v>
          </cell>
          <cell r="P701">
            <v>0</v>
          </cell>
          <cell r="Q701">
            <v>1.1235000000000002</v>
          </cell>
          <cell r="R701">
            <v>315586.37512500002</v>
          </cell>
          <cell r="S701">
            <v>162919.53499999997</v>
          </cell>
          <cell r="T701">
            <v>0</v>
          </cell>
          <cell r="U701">
            <v>0.57999999999999996</v>
          </cell>
          <cell r="V701">
            <v>162919.53499999997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>
            <v>28</v>
          </cell>
          <cell r="B702" t="str">
            <v>Kaca Bening 12 mm</v>
          </cell>
          <cell r="C702" t="str">
            <v>M2</v>
          </cell>
          <cell r="D702">
            <v>403787.64062499994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>
            <v>29</v>
          </cell>
          <cell r="B703" t="str">
            <v>Besi hollow 4/4</v>
          </cell>
          <cell r="C703" t="str">
            <v>M'</v>
          </cell>
          <cell r="D703">
            <v>48625.000000000051</v>
          </cell>
          <cell r="E703">
            <v>0</v>
          </cell>
          <cell r="F703">
            <v>0</v>
          </cell>
          <cell r="G703">
            <v>5.09</v>
          </cell>
          <cell r="H703">
            <v>247501.25000000026</v>
          </cell>
          <cell r="I703">
            <v>5.09</v>
          </cell>
          <cell r="J703">
            <v>247501.25000000026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>
            <v>30</v>
          </cell>
          <cell r="B704" t="str">
            <v>Besi hollow 6/6</v>
          </cell>
          <cell r="C704" t="str">
            <v>M'</v>
          </cell>
          <cell r="D704">
            <v>74462.500000000058</v>
          </cell>
          <cell r="E704">
            <v>0</v>
          </cell>
          <cell r="F704">
            <v>0</v>
          </cell>
          <cell r="G704">
            <v>5.09</v>
          </cell>
          <cell r="H704">
            <v>379014.12500000029</v>
          </cell>
          <cell r="I704">
            <v>5.09</v>
          </cell>
          <cell r="J704">
            <v>379014.12500000029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>
            <v>31</v>
          </cell>
          <cell r="B705" t="str">
            <v>Besi hollow 2.5/5</v>
          </cell>
          <cell r="C705" t="str">
            <v>Kg</v>
          </cell>
          <cell r="D705">
            <v>74462.500000000058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>
            <v>32</v>
          </cell>
          <cell r="B706" t="str">
            <v>Besi hollow 5/5</v>
          </cell>
          <cell r="C706" t="str">
            <v>Kg</v>
          </cell>
          <cell r="D706">
            <v>74462.500000000058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>
            <v>33</v>
          </cell>
          <cell r="B707" t="str">
            <v>Besi hollow 2/2</v>
          </cell>
          <cell r="C707" t="str">
            <v>Kg</v>
          </cell>
          <cell r="D707">
            <v>74462.500000000058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>
            <v>34</v>
          </cell>
          <cell r="B708" t="str">
            <v>Besi hollow 2/4</v>
          </cell>
          <cell r="C708" t="str">
            <v>Kg</v>
          </cell>
          <cell r="D708">
            <v>74462.500000000058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>
            <v>35</v>
          </cell>
          <cell r="B709" t="str">
            <v>Kaca Tempered 12 mm</v>
          </cell>
          <cell r="C709" t="str">
            <v>M2</v>
          </cell>
          <cell r="D709">
            <v>528395.75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>
            <v>36</v>
          </cell>
          <cell r="B710" t="str">
            <v>Glass Block</v>
          </cell>
          <cell r="C710" t="str">
            <v>Bh</v>
          </cell>
          <cell r="D710">
            <v>45000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>
            <v>37</v>
          </cell>
          <cell r="B711" t="str">
            <v>Kaca Es</v>
          </cell>
          <cell r="C711" t="str">
            <v>M2</v>
          </cell>
          <cell r="D711">
            <v>66700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0.24</v>
          </cell>
          <cell r="T711">
            <v>0</v>
          </cell>
          <cell r="U711">
            <v>0</v>
          </cell>
          <cell r="V711">
            <v>0</v>
          </cell>
          <cell r="W711">
            <v>0.24</v>
          </cell>
          <cell r="X711">
            <v>16008</v>
          </cell>
          <cell r="Y711">
            <v>0.24</v>
          </cell>
          <cell r="Z711">
            <v>16008</v>
          </cell>
          <cell r="AA711">
            <v>0</v>
          </cell>
          <cell r="AB711">
            <v>0</v>
          </cell>
        </row>
        <row r="712">
          <cell r="A712">
            <v>38</v>
          </cell>
          <cell r="B712" t="str">
            <v>Krepyak Kaca Nako + Kerangka</v>
          </cell>
          <cell r="C712" t="str">
            <v>M2</v>
          </cell>
          <cell r="D712">
            <v>81300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>
            <v>39</v>
          </cell>
          <cell r="B713" t="str">
            <v>Sticker Efek Kaca Es</v>
          </cell>
          <cell r="C713" t="str">
            <v>M2</v>
          </cell>
          <cell r="D713">
            <v>150000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>
            <v>40</v>
          </cell>
          <cell r="B714" t="str">
            <v>Rel Pintu Dorong</v>
          </cell>
          <cell r="C714" t="str">
            <v>M'</v>
          </cell>
          <cell r="D714">
            <v>275000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</row>
        <row r="715">
          <cell r="A715">
            <v>41</v>
          </cell>
          <cell r="B715" t="str">
            <v>Rolling Door</v>
          </cell>
          <cell r="C715" t="str">
            <v>M2</v>
          </cell>
          <cell r="D715">
            <v>358100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7.789600000000001</v>
          </cell>
          <cell r="AB715">
            <v>2789455.7600000002</v>
          </cell>
        </row>
        <row r="716">
          <cell r="A716">
            <v>42</v>
          </cell>
          <cell r="B716" t="str">
            <v>Roster</v>
          </cell>
          <cell r="C716" t="str">
            <v>M2</v>
          </cell>
          <cell r="D716">
            <v>133850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>
            <v>43</v>
          </cell>
          <cell r="B717" t="str">
            <v>Gipsum Board</v>
          </cell>
          <cell r="C717" t="str">
            <v>M2</v>
          </cell>
          <cell r="D717">
            <v>29000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>
            <v>44</v>
          </cell>
          <cell r="B718" t="str">
            <v>List Gipsum</v>
          </cell>
          <cell r="C718" t="str">
            <v>M'</v>
          </cell>
          <cell r="D718">
            <v>17300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>
            <v>45</v>
          </cell>
          <cell r="B719" t="str">
            <v>Sealent</v>
          </cell>
          <cell r="C719" t="str">
            <v>M'</v>
          </cell>
          <cell r="D719">
            <v>8400</v>
          </cell>
          <cell r="E719">
            <v>5.68</v>
          </cell>
          <cell r="F719">
            <v>47712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1.76</v>
          </cell>
          <cell r="P719">
            <v>14784</v>
          </cell>
          <cell r="Q719">
            <v>18.04</v>
          </cell>
          <cell r="R719">
            <v>151536</v>
          </cell>
          <cell r="S719">
            <v>5.08</v>
          </cell>
          <cell r="T719">
            <v>42672</v>
          </cell>
          <cell r="U719">
            <v>3.05</v>
          </cell>
          <cell r="V719">
            <v>25620</v>
          </cell>
          <cell r="W719">
            <v>6.4</v>
          </cell>
          <cell r="X719">
            <v>53760</v>
          </cell>
          <cell r="Y719">
            <v>6.4</v>
          </cell>
          <cell r="Z719">
            <v>53760</v>
          </cell>
          <cell r="AA719">
            <v>23.12</v>
          </cell>
          <cell r="AB719">
            <v>194208</v>
          </cell>
        </row>
        <row r="720">
          <cell r="A720">
            <v>46</v>
          </cell>
          <cell r="B720" t="str">
            <v>Benangan Kusen</v>
          </cell>
          <cell r="C720" t="str">
            <v>M'</v>
          </cell>
          <cell r="D720">
            <v>4296.0074999999997</v>
          </cell>
          <cell r="E720">
            <v>11.76</v>
          </cell>
          <cell r="F720">
            <v>50521.048199999997</v>
          </cell>
          <cell r="G720">
            <v>5.5990000000000002</v>
          </cell>
          <cell r="H720">
            <v>24053.345992499999</v>
          </cell>
          <cell r="I720">
            <v>5.5990000000000002</v>
          </cell>
          <cell r="J720">
            <v>24053.345992499999</v>
          </cell>
          <cell r="K720">
            <v>5.7839999999999998</v>
          </cell>
          <cell r="L720">
            <v>24848.107379999998</v>
          </cell>
          <cell r="M720">
            <v>5.7839999999999998</v>
          </cell>
          <cell r="N720">
            <v>24848.107379999998</v>
          </cell>
          <cell r="O720">
            <v>0</v>
          </cell>
          <cell r="P720">
            <v>0</v>
          </cell>
          <cell r="Q720">
            <v>13.6</v>
          </cell>
          <cell r="R720">
            <v>58425.701999999997</v>
          </cell>
          <cell r="S720">
            <v>6.9999999999999991</v>
          </cell>
          <cell r="T720">
            <v>30072.052499999994</v>
          </cell>
          <cell r="U720">
            <v>8.5</v>
          </cell>
          <cell r="V720">
            <v>36516.063750000001</v>
          </cell>
          <cell r="W720">
            <v>4</v>
          </cell>
          <cell r="X720">
            <v>17184.03</v>
          </cell>
          <cell r="Y720">
            <v>4</v>
          </cell>
          <cell r="Z720">
            <v>17184.03</v>
          </cell>
          <cell r="AA720">
            <v>0</v>
          </cell>
          <cell r="AB720">
            <v>0</v>
          </cell>
        </row>
        <row r="721">
          <cell r="A721">
            <v>47</v>
          </cell>
          <cell r="B721" t="str">
            <v xml:space="preserve">Cat Kayu </v>
          </cell>
          <cell r="C721" t="str">
            <v>M2</v>
          </cell>
          <cell r="D721">
            <v>19370.5</v>
          </cell>
          <cell r="E721">
            <v>6.6879999999999997</v>
          </cell>
          <cell r="F721">
            <v>129549.90399999999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4.0991999999999997</v>
          </cell>
          <cell r="L721">
            <v>79403.553599999999</v>
          </cell>
          <cell r="M721">
            <v>4.0991999999999997</v>
          </cell>
          <cell r="N721">
            <v>79403.553599999999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>
            <v>48</v>
          </cell>
          <cell r="B722" t="str">
            <v>Cat Besi</v>
          </cell>
          <cell r="C722" t="str">
            <v>M2</v>
          </cell>
          <cell r="D722">
            <v>13698</v>
          </cell>
          <cell r="E722">
            <v>0</v>
          </cell>
          <cell r="F722">
            <v>0</v>
          </cell>
          <cell r="G722">
            <v>5.6445590696960588</v>
          </cell>
          <cell r="H722">
            <v>77319.170136696615</v>
          </cell>
          <cell r="I722">
            <v>5.6445590696960588</v>
          </cell>
          <cell r="J722">
            <v>77319.170136696615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>
            <v>49</v>
          </cell>
          <cell r="B723" t="str">
            <v>Cat Dinding</v>
          </cell>
          <cell r="C723" t="str">
            <v>M2</v>
          </cell>
          <cell r="D723">
            <v>9900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>
            <v>50</v>
          </cell>
          <cell r="B724" t="str">
            <v>Rel Jendela Geser</v>
          </cell>
          <cell r="C724" t="str">
            <v>M'</v>
          </cell>
          <cell r="D724">
            <v>275000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B725">
            <v>0</v>
          </cell>
        </row>
        <row r="726">
          <cell r="B726" t="str">
            <v>Jumlah Harga</v>
          </cell>
          <cell r="C726">
            <v>3295405.1922000004</v>
          </cell>
          <cell r="D726">
            <v>1760337.7291291971</v>
          </cell>
          <cell r="E726">
            <v>1760337.7291291971</v>
          </cell>
          <cell r="F726">
            <v>3295405.1922000004</v>
          </cell>
          <cell r="G726">
            <v>1690743.9109799999</v>
          </cell>
          <cell r="H726">
            <v>1760337.7291291971</v>
          </cell>
          <cell r="I726">
            <v>1884105.1171249999</v>
          </cell>
          <cell r="J726">
            <v>1760337.7291291971</v>
          </cell>
          <cell r="K726">
            <v>340632.49875000003</v>
          </cell>
          <cell r="L726">
            <v>1690743.9109799999</v>
          </cell>
          <cell r="M726">
            <v>100292.03</v>
          </cell>
          <cell r="N726">
            <v>1690743.9109799999</v>
          </cell>
          <cell r="O726">
            <v>0</v>
          </cell>
          <cell r="P726">
            <v>2060105.16</v>
          </cell>
          <cell r="Q726">
            <v>0</v>
          </cell>
          <cell r="R726">
            <v>1884105.1171249999</v>
          </cell>
          <cell r="S726">
            <v>0</v>
          </cell>
          <cell r="T726">
            <v>583333.77249999996</v>
          </cell>
          <cell r="U726">
            <v>0</v>
          </cell>
          <cell r="V726">
            <v>340632.49875000003</v>
          </cell>
          <cell r="W726">
            <v>0</v>
          </cell>
          <cell r="X726">
            <v>86952.03</v>
          </cell>
          <cell r="Y726">
            <v>0</v>
          </cell>
          <cell r="Z726">
            <v>100292.03</v>
          </cell>
          <cell r="AA726">
            <v>0</v>
          </cell>
          <cell r="AB726">
            <v>3320793.7600000002</v>
          </cell>
        </row>
        <row r="728">
          <cell r="Z728">
            <v>100292.03</v>
          </cell>
        </row>
        <row r="729">
          <cell r="AB729">
            <v>3320793.7600000002</v>
          </cell>
        </row>
        <row r="730">
          <cell r="A730" t="str">
            <v>No.</v>
          </cell>
          <cell r="B730" t="str">
            <v>Item Pekerjaan</v>
          </cell>
          <cell r="C730" t="str">
            <v>Satuan</v>
          </cell>
          <cell r="D730" t="str">
            <v>Harga Satuan</v>
          </cell>
          <cell r="E730" t="str">
            <v>P1</v>
          </cell>
          <cell r="F730" t="str">
            <v>P2</v>
          </cell>
          <cell r="G730" t="str">
            <v>P2</v>
          </cell>
          <cell r="H730" t="str">
            <v>P3</v>
          </cell>
          <cell r="I730" t="str">
            <v>P2'</v>
          </cell>
          <cell r="J730" t="str">
            <v>J1</v>
          </cell>
          <cell r="K730" t="str">
            <v>P3</v>
          </cell>
          <cell r="L730">
            <v>0</v>
          </cell>
          <cell r="M730" t="str">
            <v>P3'</v>
          </cell>
          <cell r="N730">
            <v>0</v>
          </cell>
          <cell r="O730" t="str">
            <v>J1</v>
          </cell>
          <cell r="P730">
            <v>0</v>
          </cell>
          <cell r="Q730" t="str">
            <v>BV1</v>
          </cell>
        </row>
        <row r="731">
          <cell r="D731" t="str">
            <v>Rp.</v>
          </cell>
          <cell r="E731" t="str">
            <v>Vol.</v>
          </cell>
          <cell r="F731" t="str">
            <v>Jumlah Harga</v>
          </cell>
          <cell r="G731" t="str">
            <v>Vol.</v>
          </cell>
          <cell r="H731" t="str">
            <v>Jumlah Harga</v>
          </cell>
          <cell r="I731" t="str">
            <v>Vol.</v>
          </cell>
          <cell r="J731" t="str">
            <v>Jumlah Harga</v>
          </cell>
          <cell r="K731" t="str">
            <v>Vol.</v>
          </cell>
          <cell r="L731" t="str">
            <v>Jumlah Harga</v>
          </cell>
          <cell r="M731" t="str">
            <v>Vol.</v>
          </cell>
          <cell r="N731" t="str">
            <v>Jumlah Harga</v>
          </cell>
          <cell r="O731" t="str">
            <v>Vol.</v>
          </cell>
          <cell r="P731" t="str">
            <v>Jumlah Harga</v>
          </cell>
          <cell r="Q731" t="str">
            <v>Vol.</v>
          </cell>
          <cell r="R731" t="str">
            <v>Jumlah Harga</v>
          </cell>
        </row>
        <row r="732">
          <cell r="A732" t="str">
            <v>X.</v>
          </cell>
          <cell r="B732" t="str">
            <v>UNIT LAP. TENIS (OUT DOOR)</v>
          </cell>
          <cell r="D732" t="str">
            <v>Rp.</v>
          </cell>
          <cell r="E732" t="str">
            <v>Vol.</v>
          </cell>
          <cell r="F732" t="str">
            <v>Jumlah Harga</v>
          </cell>
          <cell r="G732" t="str">
            <v>Vol.</v>
          </cell>
          <cell r="H732" t="str">
            <v>Jumlah Harga</v>
          </cell>
          <cell r="I732" t="str">
            <v>Vol.</v>
          </cell>
          <cell r="J732" t="str">
            <v>Jumlah Harga</v>
          </cell>
          <cell r="K732" t="str">
            <v>Vol.</v>
          </cell>
          <cell r="L732" t="str">
            <v>Jumlah Harga</v>
          </cell>
          <cell r="M732" t="str">
            <v>Vol.</v>
          </cell>
          <cell r="N732" t="str">
            <v>Jumlah Harga</v>
          </cell>
          <cell r="O732" t="str">
            <v>Vol.</v>
          </cell>
          <cell r="P732" t="str">
            <v>Jumlah Harga</v>
          </cell>
          <cell r="Q732" t="str">
            <v>Vol.</v>
          </cell>
          <cell r="R732" t="str">
            <v>Jumlah Harga</v>
          </cell>
        </row>
        <row r="733">
          <cell r="A733" t="str">
            <v>X.</v>
          </cell>
          <cell r="B733" t="str">
            <v>UNIT LAP. TENIS (OUT DOOR)</v>
          </cell>
        </row>
        <row r="734">
          <cell r="A734">
            <v>1</v>
          </cell>
          <cell r="B734" t="str">
            <v>Kayu 6/12</v>
          </cell>
          <cell r="C734" t="str">
            <v>M3</v>
          </cell>
          <cell r="D734">
            <v>0</v>
          </cell>
          <cell r="E734">
            <v>2.3120000000000002E-2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3.6144000000000003E-2</v>
          </cell>
          <cell r="L734">
            <v>0</v>
          </cell>
          <cell r="M734">
            <v>3.6144000000000003E-2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>
            <v>2</v>
          </cell>
          <cell r="B735" t="str">
            <v>Kayu Slimar 3/10</v>
          </cell>
          <cell r="C735" t="str">
            <v>M3</v>
          </cell>
          <cell r="D735">
            <v>0</v>
          </cell>
          <cell r="E735">
            <v>6.4000000000000012E-3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1.4159999999999999E-2</v>
          </cell>
          <cell r="L735">
            <v>0</v>
          </cell>
          <cell r="M735">
            <v>1.4159999999999999E-2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>
            <v>3</v>
          </cell>
          <cell r="B736" t="str">
            <v>Kayu Slimar 3/15</v>
          </cell>
          <cell r="C736" t="str">
            <v>M3</v>
          </cell>
          <cell r="D736">
            <v>0</v>
          </cell>
          <cell r="E736">
            <v>14.399999999999999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2.6999999999999997E-3</v>
          </cell>
          <cell r="L736">
            <v>0</v>
          </cell>
          <cell r="M736">
            <v>2.6999999999999997E-3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</row>
        <row r="737">
          <cell r="A737">
            <v>4</v>
          </cell>
          <cell r="B737" t="str">
            <v>Kayu Slimar 3/20</v>
          </cell>
          <cell r="C737" t="str">
            <v>M3</v>
          </cell>
          <cell r="D737">
            <v>0</v>
          </cell>
          <cell r="E737">
            <v>6.6879999999999997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3.5999999999999999E-3</v>
          </cell>
          <cell r="L737">
            <v>0</v>
          </cell>
          <cell r="M737">
            <v>3.5999999999999999E-3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A738">
            <v>5</v>
          </cell>
          <cell r="B738" t="str">
            <v>Kayu 2/10</v>
          </cell>
          <cell r="C738" t="str">
            <v>M3</v>
          </cell>
          <cell r="D738">
            <v>0</v>
          </cell>
          <cell r="E738">
            <v>6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5.4000000000000012E-3</v>
          </cell>
          <cell r="L738">
            <v>0</v>
          </cell>
          <cell r="M738">
            <v>5.4000000000000012E-3</v>
          </cell>
          <cell r="N738">
            <v>0</v>
          </cell>
          <cell r="O738">
            <v>10.25</v>
          </cell>
          <cell r="P738">
            <v>0</v>
          </cell>
          <cell r="Q738">
            <v>2</v>
          </cell>
          <cell r="R738">
            <v>0</v>
          </cell>
        </row>
        <row r="739">
          <cell r="A739">
            <v>6</v>
          </cell>
          <cell r="B739" t="str">
            <v>Panil t = 3 cm</v>
          </cell>
          <cell r="C739" t="str">
            <v>M2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0.49500000000000005</v>
          </cell>
          <cell r="L739">
            <v>0</v>
          </cell>
          <cell r="M739">
            <v>0.49500000000000005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>
            <v>1</v>
          </cell>
          <cell r="B740" t="str">
            <v>Kusen Aluminium 5/10</v>
          </cell>
          <cell r="C740" t="str">
            <v>M'</v>
          </cell>
          <cell r="D740">
            <v>124948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5</v>
          </cell>
          <cell r="L740">
            <v>624740</v>
          </cell>
          <cell r="M740">
            <v>5</v>
          </cell>
          <cell r="N740">
            <v>624740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>
            <v>2</v>
          </cell>
          <cell r="B741" t="str">
            <v xml:space="preserve">Rangka Daun Jendela Alumunium </v>
          </cell>
          <cell r="C741" t="str">
            <v>M'</v>
          </cell>
          <cell r="D741">
            <v>124948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7</v>
          </cell>
          <cell r="P741">
            <v>874636</v>
          </cell>
          <cell r="Q741">
            <v>0</v>
          </cell>
          <cell r="R741">
            <v>0</v>
          </cell>
        </row>
        <row r="742">
          <cell r="A742">
            <v>3</v>
          </cell>
          <cell r="B742" t="str">
            <v>Rangka Tiang Sirip Alumunium 1/1 Putih</v>
          </cell>
          <cell r="C742" t="str">
            <v>M'</v>
          </cell>
          <cell r="D742">
            <v>62474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2.6</v>
          </cell>
          <cell r="P742">
            <v>162432.4</v>
          </cell>
          <cell r="Q742">
            <v>0</v>
          </cell>
          <cell r="R742">
            <v>0</v>
          </cell>
        </row>
        <row r="743">
          <cell r="A743">
            <v>4</v>
          </cell>
          <cell r="B743" t="str">
            <v>Pasang Shading Sirip Alumunium 0.2/10 +Rangka</v>
          </cell>
          <cell r="C743" t="str">
            <v>M2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0.26250000000000001</v>
          </cell>
          <cell r="P743">
            <v>0</v>
          </cell>
          <cell r="Q743">
            <v>0</v>
          </cell>
          <cell r="R743">
            <v>0</v>
          </cell>
        </row>
        <row r="744">
          <cell r="A744">
            <v>5</v>
          </cell>
          <cell r="B744" t="str">
            <v>Daun Pintu Panil Kamper</v>
          </cell>
          <cell r="C744" t="str">
            <v>bh</v>
          </cell>
          <cell r="D744">
            <v>550000</v>
          </cell>
          <cell r="E744">
            <v>0.19440000000000002</v>
          </cell>
          <cell r="F744">
            <v>106920.00000000001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1.2</v>
          </cell>
          <cell r="L744">
            <v>660000</v>
          </cell>
          <cell r="M744">
            <v>1.2</v>
          </cell>
          <cell r="N744">
            <v>660000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>
            <v>6</v>
          </cell>
          <cell r="B745" t="str">
            <v>Plat besi t = 2 mm</v>
          </cell>
          <cell r="C745" t="str">
            <v>Kg</v>
          </cell>
          <cell r="D745">
            <v>0</v>
          </cell>
          <cell r="E745">
            <v>0</v>
          </cell>
          <cell r="F745">
            <v>0</v>
          </cell>
          <cell r="G745">
            <v>57.085200000000007</v>
          </cell>
          <cell r="H745">
            <v>0</v>
          </cell>
          <cell r="I745">
            <v>57.085200000000007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>
            <v>7</v>
          </cell>
          <cell r="B746" t="str">
            <v>C 40.40.2  (pesan khusus)</v>
          </cell>
          <cell r="C746" t="str">
            <v>Kg</v>
          </cell>
          <cell r="D746">
            <v>14122.3</v>
          </cell>
          <cell r="E746">
            <v>0</v>
          </cell>
          <cell r="F746">
            <v>0</v>
          </cell>
          <cell r="G746">
            <v>42.56</v>
          </cell>
          <cell r="H746">
            <v>601045.08799999999</v>
          </cell>
          <cell r="I746">
            <v>42.56</v>
          </cell>
          <cell r="J746">
            <v>601045.08799999999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>
            <v>8</v>
          </cell>
          <cell r="B747" t="str">
            <v>Handle besi dia 16 mm</v>
          </cell>
          <cell r="C747" t="str">
            <v>Set</v>
          </cell>
          <cell r="D747">
            <v>129652.5</v>
          </cell>
          <cell r="E747">
            <v>0</v>
          </cell>
          <cell r="F747">
            <v>0</v>
          </cell>
          <cell r="G747">
            <v>1</v>
          </cell>
          <cell r="H747">
            <v>129652.5</v>
          </cell>
          <cell r="I747">
            <v>1</v>
          </cell>
          <cell r="J747">
            <v>129652.5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>
            <v>9</v>
          </cell>
          <cell r="B748" t="str">
            <v>Hendle pintu Stainless</v>
          </cell>
          <cell r="C748" t="str">
            <v>Set</v>
          </cell>
          <cell r="D748">
            <v>261652.5</v>
          </cell>
          <cell r="E748">
            <v>2</v>
          </cell>
          <cell r="F748">
            <v>523305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>
            <v>10</v>
          </cell>
          <cell r="B749" t="str">
            <v>Kunci Pintu Handle stainleess (dorma)</v>
          </cell>
          <cell r="C749" t="str">
            <v>Set</v>
          </cell>
          <cell r="D749">
            <v>650000</v>
          </cell>
          <cell r="E749">
            <v>2</v>
          </cell>
          <cell r="F749">
            <v>1300000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>
            <v>11</v>
          </cell>
          <cell r="B750" t="str">
            <v>Kunci tanam Antik</v>
          </cell>
          <cell r="C750" t="str">
            <v>Set</v>
          </cell>
          <cell r="D750">
            <v>265000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>
            <v>12</v>
          </cell>
          <cell r="B751" t="str">
            <v>Kunci tanam biasa</v>
          </cell>
          <cell r="C751" t="str">
            <v>Set</v>
          </cell>
          <cell r="D751">
            <v>168565</v>
          </cell>
          <cell r="E751">
            <v>2</v>
          </cell>
          <cell r="F751">
            <v>337130</v>
          </cell>
          <cell r="G751">
            <v>1</v>
          </cell>
          <cell r="H751">
            <v>168565</v>
          </cell>
          <cell r="I751">
            <v>1</v>
          </cell>
          <cell r="J751">
            <v>168565</v>
          </cell>
          <cell r="K751">
            <v>1</v>
          </cell>
          <cell r="L751">
            <v>168565</v>
          </cell>
          <cell r="M751">
            <v>1</v>
          </cell>
          <cell r="N751">
            <v>168565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>
            <v>13</v>
          </cell>
          <cell r="B752" t="str">
            <v>Kunci Silinder</v>
          </cell>
          <cell r="C752" t="str">
            <v>Set</v>
          </cell>
          <cell r="D752">
            <v>217900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>
            <v>14</v>
          </cell>
          <cell r="B753" t="str">
            <v>Kunci Selot</v>
          </cell>
          <cell r="C753" t="str">
            <v>Set</v>
          </cell>
          <cell r="D753">
            <v>48300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>
            <v>15</v>
          </cell>
          <cell r="B754" t="str">
            <v>Engsel jendela</v>
          </cell>
          <cell r="C754" t="str">
            <v>Bh</v>
          </cell>
          <cell r="D754">
            <v>16600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6</v>
          </cell>
          <cell r="P754">
            <v>99600</v>
          </cell>
          <cell r="Q754">
            <v>0</v>
          </cell>
          <cell r="R754">
            <v>0</v>
          </cell>
        </row>
        <row r="755">
          <cell r="A755">
            <v>16</v>
          </cell>
          <cell r="B755" t="str">
            <v>Engsel pintu</v>
          </cell>
          <cell r="C755" t="str">
            <v>Bh</v>
          </cell>
          <cell r="D755">
            <v>44395.75</v>
          </cell>
          <cell r="E755">
            <v>4</v>
          </cell>
          <cell r="F755">
            <v>177583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3</v>
          </cell>
          <cell r="L755">
            <v>133187.25</v>
          </cell>
          <cell r="M755">
            <v>3</v>
          </cell>
          <cell r="N755">
            <v>133187.25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>
            <v>17</v>
          </cell>
          <cell r="B756" t="str">
            <v>Engsel Pintu dari pipa besi dia 2 cm</v>
          </cell>
          <cell r="C756" t="str">
            <v>Bh</v>
          </cell>
          <cell r="D756">
            <v>66593.625</v>
          </cell>
          <cell r="E756">
            <v>0</v>
          </cell>
          <cell r="F756">
            <v>0</v>
          </cell>
          <cell r="G756">
            <v>2</v>
          </cell>
          <cell r="H756">
            <v>133187.25</v>
          </cell>
          <cell r="I756">
            <v>2</v>
          </cell>
          <cell r="J756">
            <v>133187.25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>
            <v>18</v>
          </cell>
          <cell r="B757" t="str">
            <v>Kait/hak angin</v>
          </cell>
          <cell r="C757" t="str">
            <v>Set</v>
          </cell>
          <cell r="D757">
            <v>27000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6</v>
          </cell>
          <cell r="P757">
            <v>162000</v>
          </cell>
          <cell r="Q757">
            <v>0</v>
          </cell>
          <cell r="R757">
            <v>0</v>
          </cell>
        </row>
        <row r="758">
          <cell r="A758">
            <v>19</v>
          </cell>
          <cell r="B758" t="str">
            <v>Grendel pintu kuningan</v>
          </cell>
          <cell r="C758" t="str">
            <v>Bh</v>
          </cell>
          <cell r="D758">
            <v>125000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>
            <v>20</v>
          </cell>
          <cell r="B759" t="str">
            <v xml:space="preserve">Grendel jendela </v>
          </cell>
          <cell r="C759" t="str">
            <v>Bh</v>
          </cell>
          <cell r="D759">
            <v>8100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>
            <v>21</v>
          </cell>
          <cell r="B760" t="str">
            <v>Grendel pintu</v>
          </cell>
          <cell r="C760" t="str">
            <v>Bh</v>
          </cell>
          <cell r="D760">
            <v>14200</v>
          </cell>
          <cell r="E760">
            <v>2</v>
          </cell>
          <cell r="F760">
            <v>28400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42600</v>
          </cell>
          <cell r="Q760">
            <v>0</v>
          </cell>
          <cell r="R760">
            <v>0</v>
          </cell>
        </row>
        <row r="761">
          <cell r="A761">
            <v>22</v>
          </cell>
          <cell r="B761" t="str">
            <v>Stripting Knip</v>
          </cell>
          <cell r="C761" t="str">
            <v>Set</v>
          </cell>
          <cell r="D761">
            <v>13700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>
            <v>23</v>
          </cell>
          <cell r="B762" t="str">
            <v>Door Closer</v>
          </cell>
          <cell r="C762" t="str">
            <v>Set</v>
          </cell>
          <cell r="D762">
            <v>260800</v>
          </cell>
          <cell r="E762">
            <v>2</v>
          </cell>
          <cell r="F762">
            <v>521600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>
            <v>24</v>
          </cell>
          <cell r="B763" t="str">
            <v>Door Holder</v>
          </cell>
          <cell r="C763" t="str">
            <v>Set</v>
          </cell>
          <cell r="D763">
            <v>500000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</row>
        <row r="764">
          <cell r="A764">
            <v>25</v>
          </cell>
          <cell r="B764" t="str">
            <v>Door Stop</v>
          </cell>
          <cell r="C764" t="str">
            <v>Set</v>
          </cell>
          <cell r="D764">
            <v>32100</v>
          </cell>
          <cell r="E764">
            <v>2</v>
          </cell>
          <cell r="F764">
            <v>64200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>
            <v>26</v>
          </cell>
          <cell r="B765" t="str">
            <v>Kaca bening 5 mm</v>
          </cell>
          <cell r="C765" t="str">
            <v>M2</v>
          </cell>
          <cell r="D765">
            <v>66700</v>
          </cell>
          <cell r="E765">
            <v>0.12719999999999998</v>
          </cell>
          <cell r="F765">
            <v>8484.239999999998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0.25919999999999999</v>
          </cell>
          <cell r="P765">
            <v>17288.64</v>
          </cell>
          <cell r="Q765">
            <v>0</v>
          </cell>
          <cell r="R765">
            <v>0</v>
          </cell>
        </row>
        <row r="766">
          <cell r="A766">
            <v>27</v>
          </cell>
          <cell r="B766" t="str">
            <v>Kaca bening 10 mm</v>
          </cell>
          <cell r="C766" t="str">
            <v>M2</v>
          </cell>
          <cell r="D766">
            <v>280895.75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1.1235000000000002</v>
          </cell>
          <cell r="P766">
            <v>315586.37512500002</v>
          </cell>
          <cell r="Q766">
            <v>0</v>
          </cell>
          <cell r="R766">
            <v>0</v>
          </cell>
        </row>
        <row r="767">
          <cell r="A767">
            <v>28</v>
          </cell>
          <cell r="B767" t="str">
            <v>Kaca Bening 12 mm</v>
          </cell>
          <cell r="C767" t="str">
            <v>M2</v>
          </cell>
          <cell r="D767">
            <v>403787.64062499994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>
            <v>29</v>
          </cell>
          <cell r="B768" t="str">
            <v>Besi hollow 4/4</v>
          </cell>
          <cell r="C768" t="str">
            <v>M'</v>
          </cell>
          <cell r="D768">
            <v>48625.000000000051</v>
          </cell>
          <cell r="E768">
            <v>0</v>
          </cell>
          <cell r="F768">
            <v>0</v>
          </cell>
          <cell r="G768">
            <v>5.09</v>
          </cell>
          <cell r="H768">
            <v>247501.25000000026</v>
          </cell>
          <cell r="I768">
            <v>5.09</v>
          </cell>
          <cell r="J768">
            <v>247501.25000000026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>
            <v>30</v>
          </cell>
          <cell r="B769" t="str">
            <v>Besi hollow 6/6</v>
          </cell>
          <cell r="C769" t="str">
            <v>M'</v>
          </cell>
          <cell r="D769">
            <v>74462.500000000058</v>
          </cell>
          <cell r="E769">
            <v>0</v>
          </cell>
          <cell r="F769">
            <v>0</v>
          </cell>
          <cell r="G769">
            <v>5.09</v>
          </cell>
          <cell r="H769">
            <v>379014.12500000029</v>
          </cell>
          <cell r="I769">
            <v>5.09</v>
          </cell>
          <cell r="J769">
            <v>379014.12500000029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>
            <v>31</v>
          </cell>
          <cell r="B770" t="str">
            <v>Besi hollow 2.5/5</v>
          </cell>
          <cell r="C770" t="str">
            <v>Kg</v>
          </cell>
          <cell r="D770">
            <v>74462.500000000058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>
            <v>32</v>
          </cell>
          <cell r="B771" t="str">
            <v>Besi hollow 5/5</v>
          </cell>
          <cell r="C771" t="str">
            <v>Kg</v>
          </cell>
          <cell r="D771">
            <v>74462.500000000058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>
            <v>33</v>
          </cell>
          <cell r="B772" t="str">
            <v>Besi hollow 2/2</v>
          </cell>
          <cell r="C772" t="str">
            <v>Kg</v>
          </cell>
          <cell r="D772">
            <v>74462.500000000058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>
            <v>34</v>
          </cell>
          <cell r="B773" t="str">
            <v>Besi hollow 2/4</v>
          </cell>
          <cell r="C773" t="str">
            <v>Kg</v>
          </cell>
          <cell r="D773">
            <v>74462.500000000058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>
            <v>35</v>
          </cell>
          <cell r="B774" t="str">
            <v>Kaca Tempered 12 mm</v>
          </cell>
          <cell r="C774" t="str">
            <v>M2</v>
          </cell>
          <cell r="D774">
            <v>528395.75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>
            <v>36</v>
          </cell>
          <cell r="B775" t="str">
            <v>Glass Block</v>
          </cell>
          <cell r="C775" t="str">
            <v>Bh</v>
          </cell>
          <cell r="D775">
            <v>45000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>
            <v>37</v>
          </cell>
          <cell r="B776" t="str">
            <v>Kaca Es</v>
          </cell>
          <cell r="C776" t="str">
            <v>M2</v>
          </cell>
          <cell r="D776">
            <v>66700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0.24</v>
          </cell>
          <cell r="R776">
            <v>16008</v>
          </cell>
        </row>
        <row r="777">
          <cell r="A777">
            <v>38</v>
          </cell>
          <cell r="B777" t="str">
            <v>Krepyak Kaca Nako + Kerangka</v>
          </cell>
          <cell r="C777" t="str">
            <v>M2</v>
          </cell>
          <cell r="D777">
            <v>81300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4</v>
          </cell>
          <cell r="V777">
            <v>17184.03</v>
          </cell>
          <cell r="W777">
            <v>4</v>
          </cell>
          <cell r="X777">
            <v>17184.03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48115.283999999992</v>
          </cell>
          <cell r="BA777">
            <v>16</v>
          </cell>
          <cell r="BB777">
            <v>68736.12</v>
          </cell>
          <cell r="BC777">
            <v>16</v>
          </cell>
          <cell r="BD777">
            <v>68736.12</v>
          </cell>
          <cell r="BE777">
            <v>4.8000000000000007</v>
          </cell>
          <cell r="BF777">
            <v>20620.836000000003</v>
          </cell>
          <cell r="BG777">
            <v>18</v>
          </cell>
          <cell r="BH777">
            <v>77328.134999999995</v>
          </cell>
          <cell r="BI777">
            <v>19.599999999999998</v>
          </cell>
          <cell r="BJ777">
            <v>84201.746999999988</v>
          </cell>
          <cell r="BK777">
            <v>60.400000000000006</v>
          </cell>
          <cell r="BL777">
            <v>259478.853</v>
          </cell>
          <cell r="BM777">
            <v>9.6</v>
          </cell>
          <cell r="BN777">
            <v>41241.671999999999</v>
          </cell>
          <cell r="BO777">
            <v>6.4</v>
          </cell>
          <cell r="BP777">
            <v>27494.448</v>
          </cell>
          <cell r="BQ777">
            <v>16.600000000000001</v>
          </cell>
          <cell r="BR777">
            <v>71313.724499999997</v>
          </cell>
          <cell r="BS777">
            <v>14.399999999999999</v>
          </cell>
          <cell r="BT777">
            <v>61862.507999999987</v>
          </cell>
          <cell r="BU777">
            <v>14.399999999999999</v>
          </cell>
          <cell r="BV777">
            <v>61862.507999999987</v>
          </cell>
          <cell r="BW777">
            <v>4.8000000000000007</v>
          </cell>
          <cell r="BX777">
            <v>20620.836000000003</v>
          </cell>
          <cell r="BY777">
            <v>4.8000000000000007</v>
          </cell>
          <cell r="BZ777">
            <v>20620.836000000003</v>
          </cell>
          <cell r="CA777">
            <v>6.4</v>
          </cell>
          <cell r="CB777">
            <v>27494.448</v>
          </cell>
          <cell r="CC777">
            <v>8</v>
          </cell>
          <cell r="CD777">
            <v>34368.06</v>
          </cell>
          <cell r="CE777">
            <v>30.799999999999997</v>
          </cell>
          <cell r="CF777">
            <v>132317.03099999999</v>
          </cell>
          <cell r="CG777">
            <v>22.8</v>
          </cell>
          <cell r="CH777">
            <v>97948.97099999999</v>
          </cell>
          <cell r="CI777">
            <v>50.839999999999996</v>
          </cell>
          <cell r="CJ777">
            <v>218409.02129999996</v>
          </cell>
          <cell r="CK777">
            <v>35.4</v>
          </cell>
          <cell r="CL777">
            <v>152078.66549999997</v>
          </cell>
          <cell r="CM777">
            <v>16.8</v>
          </cell>
          <cell r="CN777">
            <v>72172.925999999992</v>
          </cell>
          <cell r="CO777">
            <v>0</v>
          </cell>
          <cell r="CP777">
            <v>0</v>
          </cell>
          <cell r="CQ777">
            <v>0</v>
          </cell>
          <cell r="CR777" t="str">
            <v>Jumlah Harga</v>
          </cell>
          <cell r="CS777" t="str">
            <v>Vol.</v>
          </cell>
          <cell r="CT777" t="str">
            <v>Jumlah Harga</v>
          </cell>
          <cell r="CU777" t="str">
            <v>Vol.</v>
          </cell>
          <cell r="CV777" t="str">
            <v>Jumlah Harga</v>
          </cell>
          <cell r="CW777" t="str">
            <v>Vol.</v>
          </cell>
          <cell r="CX777" t="str">
            <v>Jumlah Harga</v>
          </cell>
          <cell r="CY777" t="str">
            <v>Vol.</v>
          </cell>
          <cell r="CZ777" t="str">
            <v>Jumlah Harga</v>
          </cell>
          <cell r="DA777" t="str">
            <v>Vol.</v>
          </cell>
          <cell r="DB777" t="str">
            <v>Jumlah Harga</v>
          </cell>
          <cell r="DC777" t="str">
            <v>Vol.</v>
          </cell>
          <cell r="DD777" t="str">
            <v>Jumlah Harga</v>
          </cell>
          <cell r="DE777" t="str">
            <v>Vol.</v>
          </cell>
          <cell r="DF777" t="str">
            <v>Jumlah Harga</v>
          </cell>
          <cell r="DG777" t="str">
            <v>Vol.</v>
          </cell>
          <cell r="DH777" t="str">
            <v>Jumlah Harga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V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J777">
            <v>0</v>
          </cell>
          <cell r="EK777">
            <v>3.6118521026730826E-143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</row>
        <row r="778">
          <cell r="A778">
            <v>39</v>
          </cell>
          <cell r="B778" t="str">
            <v>Sticker Efek Kaca Es</v>
          </cell>
          <cell r="C778" t="str">
            <v>M2</v>
          </cell>
          <cell r="D778">
            <v>150000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>
            <v>40</v>
          </cell>
          <cell r="B779" t="str">
            <v>Rel Pintu Dorong</v>
          </cell>
          <cell r="C779" t="str">
            <v>M'</v>
          </cell>
          <cell r="D779">
            <v>275000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>
            <v>41</v>
          </cell>
          <cell r="B780" t="str">
            <v>Rolling Door</v>
          </cell>
          <cell r="C780" t="str">
            <v>M2</v>
          </cell>
          <cell r="D780">
            <v>358100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>
            <v>42</v>
          </cell>
          <cell r="B781" t="str">
            <v>Roster</v>
          </cell>
          <cell r="C781" t="str">
            <v>M2</v>
          </cell>
          <cell r="D781">
            <v>133850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A782">
            <v>43</v>
          </cell>
          <cell r="B782" t="str">
            <v>Gipsum Board</v>
          </cell>
          <cell r="C782" t="str">
            <v>M2</v>
          </cell>
          <cell r="D782">
            <v>29000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>
            <v>44</v>
          </cell>
          <cell r="B783" t="str">
            <v>List Gipsum</v>
          </cell>
          <cell r="C783" t="str">
            <v>M'</v>
          </cell>
          <cell r="D783">
            <v>17300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>
            <v>45</v>
          </cell>
          <cell r="B784" t="str">
            <v>Sealent</v>
          </cell>
          <cell r="C784" t="str">
            <v>M'</v>
          </cell>
          <cell r="D784">
            <v>8400</v>
          </cell>
          <cell r="E784">
            <v>5.68</v>
          </cell>
          <cell r="F784">
            <v>47712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18.04</v>
          </cell>
          <cell r="P784">
            <v>151536</v>
          </cell>
          <cell r="Q784">
            <v>6.4</v>
          </cell>
          <cell r="R784">
            <v>53760</v>
          </cell>
        </row>
        <row r="785">
          <cell r="A785">
            <v>46</v>
          </cell>
          <cell r="B785" t="str">
            <v>Benangan Kusen</v>
          </cell>
          <cell r="C785" t="str">
            <v>M'</v>
          </cell>
          <cell r="D785">
            <v>4296.0074999999997</v>
          </cell>
          <cell r="E785">
            <v>11.76</v>
          </cell>
          <cell r="F785">
            <v>50521.048199999997</v>
          </cell>
          <cell r="G785">
            <v>5.5990000000000002</v>
          </cell>
          <cell r="H785">
            <v>24053.345992499999</v>
          </cell>
          <cell r="I785">
            <v>5.5990000000000002</v>
          </cell>
          <cell r="J785">
            <v>24053.345992499999</v>
          </cell>
          <cell r="K785">
            <v>5.7839999999999998</v>
          </cell>
          <cell r="L785">
            <v>24848.107379999998</v>
          </cell>
          <cell r="M785">
            <v>5.7839999999999998</v>
          </cell>
          <cell r="N785">
            <v>24848.107379999998</v>
          </cell>
          <cell r="O785">
            <v>13.6</v>
          </cell>
          <cell r="P785">
            <v>58425.701999999997</v>
          </cell>
          <cell r="Q785">
            <v>4</v>
          </cell>
          <cell r="R785">
            <v>17184.03</v>
          </cell>
        </row>
        <row r="786">
          <cell r="A786">
            <v>47</v>
          </cell>
          <cell r="B786" t="str">
            <v xml:space="preserve">Cat Kayu </v>
          </cell>
          <cell r="C786" t="str">
            <v>M2</v>
          </cell>
          <cell r="D786">
            <v>19370.5</v>
          </cell>
          <cell r="E786">
            <v>6.6879999999999997</v>
          </cell>
          <cell r="F786">
            <v>129549.90399999999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4.0991999999999997</v>
          </cell>
          <cell r="L786">
            <v>79403.553599999999</v>
          </cell>
          <cell r="M786">
            <v>4.0991999999999997</v>
          </cell>
          <cell r="N786">
            <v>79403.553599999999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>
            <v>48</v>
          </cell>
          <cell r="B787" t="str">
            <v>Cat Besi</v>
          </cell>
          <cell r="C787" t="str">
            <v>M2</v>
          </cell>
          <cell r="D787">
            <v>13698</v>
          </cell>
          <cell r="E787">
            <v>0</v>
          </cell>
          <cell r="F787">
            <v>0</v>
          </cell>
          <cell r="G787">
            <v>5.6445590696960588</v>
          </cell>
          <cell r="H787">
            <v>77319.170136696615</v>
          </cell>
          <cell r="I787">
            <v>5.6445590696960588</v>
          </cell>
          <cell r="J787">
            <v>77319.170136696615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>
            <v>49</v>
          </cell>
          <cell r="B788" t="str">
            <v>Cat Dinding</v>
          </cell>
          <cell r="C788" t="str">
            <v>M2</v>
          </cell>
          <cell r="D788">
            <v>9900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>
            <v>50</v>
          </cell>
          <cell r="B789" t="str">
            <v>Rel Jendela Geser</v>
          </cell>
          <cell r="C789" t="str">
            <v>M'</v>
          </cell>
          <cell r="D789">
            <v>275000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R790">
            <v>0</v>
          </cell>
        </row>
        <row r="791">
          <cell r="B791" t="str">
            <v>Jumlah Harga</v>
          </cell>
          <cell r="C791">
            <v>3295405.1922000004</v>
          </cell>
          <cell r="D791">
            <v>1760337.7291291971</v>
          </cell>
          <cell r="E791">
            <v>1760337.7291291971</v>
          </cell>
          <cell r="F791">
            <v>3295405.1922000004</v>
          </cell>
          <cell r="G791">
            <v>1690743.9109799999</v>
          </cell>
          <cell r="H791">
            <v>1760337.7291291971</v>
          </cell>
          <cell r="I791">
            <v>86952.03</v>
          </cell>
          <cell r="J791">
            <v>1760337.7291291971</v>
          </cell>
          <cell r="K791">
            <v>0</v>
          </cell>
          <cell r="L791">
            <v>1690743.9109799999</v>
          </cell>
          <cell r="M791">
            <v>0</v>
          </cell>
          <cell r="N791">
            <v>1690743.9109799999</v>
          </cell>
          <cell r="O791">
            <v>0</v>
          </cell>
          <cell r="P791">
            <v>1884105.1171249999</v>
          </cell>
          <cell r="Q791">
            <v>0</v>
          </cell>
          <cell r="R791">
            <v>86952.03</v>
          </cell>
        </row>
        <row r="792">
          <cell r="P792">
            <v>1884105.1171249999</v>
          </cell>
        </row>
        <row r="793">
          <cell r="R793">
            <v>86952.03</v>
          </cell>
        </row>
        <row r="794">
          <cell r="A794" t="str">
            <v>ANALIS ROSTER (DALAM M2)</v>
          </cell>
        </row>
        <row r="795">
          <cell r="A795" t="str">
            <v>No.</v>
          </cell>
          <cell r="B795" t="str">
            <v>Item Pekerjaan</v>
          </cell>
          <cell r="C795" t="str">
            <v>Satuan</v>
          </cell>
          <cell r="D795" t="str">
            <v>Harga Satuan</v>
          </cell>
          <cell r="E795" t="str">
            <v>P1</v>
          </cell>
        </row>
        <row r="796">
          <cell r="D796" t="str">
            <v>Rp.</v>
          </cell>
          <cell r="E796" t="str">
            <v>Vol.</v>
          </cell>
          <cell r="F796" t="str">
            <v>Jumlah Harga</v>
          </cell>
        </row>
        <row r="797">
          <cell r="A797" t="str">
            <v>XI.</v>
          </cell>
          <cell r="B797" t="str">
            <v>ANALIS ROSTER (DALAM M2)</v>
          </cell>
          <cell r="D797" t="str">
            <v>Rp.</v>
          </cell>
          <cell r="E797" t="str">
            <v>Vol.</v>
          </cell>
          <cell r="F797" t="str">
            <v>Jumlah Harga</v>
          </cell>
        </row>
        <row r="798">
          <cell r="A798" t="str">
            <v>XI.</v>
          </cell>
          <cell r="B798" t="str">
            <v>ANALIS ROSTER (DALAM M2)</v>
          </cell>
        </row>
        <row r="799">
          <cell r="A799">
            <v>1</v>
          </cell>
          <cell r="B799" t="str">
            <v>Roster</v>
          </cell>
          <cell r="C799" t="str">
            <v>M2</v>
          </cell>
          <cell r="D799">
            <v>133850</v>
          </cell>
          <cell r="E799">
            <v>1</v>
          </cell>
          <cell r="F799">
            <v>133850</v>
          </cell>
        </row>
        <row r="800">
          <cell r="A800">
            <v>2</v>
          </cell>
          <cell r="B800" t="str">
            <v>Benangan Kusen</v>
          </cell>
          <cell r="C800" t="str">
            <v>M'</v>
          </cell>
          <cell r="D800">
            <v>4296.0074999999997</v>
          </cell>
          <cell r="E800">
            <v>8</v>
          </cell>
          <cell r="F800">
            <v>34368.06</v>
          </cell>
        </row>
        <row r="801">
          <cell r="A801">
            <v>3</v>
          </cell>
          <cell r="B801" t="str">
            <v>Cat Dinding</v>
          </cell>
          <cell r="C801" t="str">
            <v>M2</v>
          </cell>
          <cell r="D801">
            <v>9900</v>
          </cell>
          <cell r="E801">
            <v>2</v>
          </cell>
          <cell r="F801">
            <v>19800</v>
          </cell>
        </row>
        <row r="802">
          <cell r="A802">
            <v>3</v>
          </cell>
          <cell r="B802" t="str">
            <v>Cat Dinding</v>
          </cell>
          <cell r="C802" t="str">
            <v>M2</v>
          </cell>
          <cell r="D802">
            <v>9900</v>
          </cell>
          <cell r="E802">
            <v>2</v>
          </cell>
          <cell r="F802">
            <v>19800</v>
          </cell>
        </row>
        <row r="803">
          <cell r="B803" t="str">
            <v>Jumlah Harga</v>
          </cell>
          <cell r="C803">
            <v>188018.06</v>
          </cell>
          <cell r="D803">
            <v>0</v>
          </cell>
          <cell r="E803">
            <v>0</v>
          </cell>
          <cell r="F803">
            <v>188018.06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A1">
            <v>0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17">
          <cell r="A17">
            <v>2</v>
          </cell>
        </row>
      </sheetData>
      <sheetData sheetId="626">
        <row r="17">
          <cell r="A17">
            <v>2</v>
          </cell>
        </row>
      </sheetData>
      <sheetData sheetId="627">
        <row r="17">
          <cell r="A17">
            <v>2</v>
          </cell>
        </row>
      </sheetData>
      <sheetData sheetId="628">
        <row r="17">
          <cell r="A17">
            <v>2</v>
          </cell>
        </row>
      </sheetData>
      <sheetData sheetId="629">
        <row r="17">
          <cell r="A17">
            <v>2</v>
          </cell>
        </row>
      </sheetData>
      <sheetData sheetId="630">
        <row r="17">
          <cell r="A17">
            <v>2</v>
          </cell>
        </row>
      </sheetData>
      <sheetData sheetId="631">
        <row r="17">
          <cell r="A17">
            <v>2</v>
          </cell>
        </row>
      </sheetData>
      <sheetData sheetId="632">
        <row r="17">
          <cell r="A17">
            <v>2</v>
          </cell>
        </row>
      </sheetData>
      <sheetData sheetId="633">
        <row r="17">
          <cell r="A17">
            <v>2</v>
          </cell>
        </row>
      </sheetData>
      <sheetData sheetId="634">
        <row r="17">
          <cell r="A17">
            <v>2</v>
          </cell>
        </row>
      </sheetData>
      <sheetData sheetId="635">
        <row r="17">
          <cell r="A17">
            <v>2</v>
          </cell>
        </row>
      </sheetData>
      <sheetData sheetId="636">
        <row r="17">
          <cell r="A17">
            <v>2</v>
          </cell>
        </row>
      </sheetData>
      <sheetData sheetId="637">
        <row r="17">
          <cell r="A17">
            <v>2</v>
          </cell>
        </row>
      </sheetData>
      <sheetData sheetId="638">
        <row r="17">
          <cell r="A17">
            <v>2</v>
          </cell>
        </row>
      </sheetData>
      <sheetData sheetId="639">
        <row r="17">
          <cell r="A17">
            <v>2</v>
          </cell>
        </row>
      </sheetData>
      <sheetData sheetId="640">
        <row r="17">
          <cell r="A17">
            <v>2</v>
          </cell>
        </row>
      </sheetData>
      <sheetData sheetId="641">
        <row r="17">
          <cell r="A17">
            <v>2</v>
          </cell>
        </row>
      </sheetData>
      <sheetData sheetId="642">
        <row r="17">
          <cell r="A17">
            <v>2</v>
          </cell>
        </row>
      </sheetData>
      <sheetData sheetId="643">
        <row r="17">
          <cell r="A17">
            <v>2</v>
          </cell>
        </row>
      </sheetData>
      <sheetData sheetId="644">
        <row r="17">
          <cell r="A17">
            <v>2</v>
          </cell>
        </row>
      </sheetData>
      <sheetData sheetId="645">
        <row r="17">
          <cell r="A17">
            <v>2</v>
          </cell>
        </row>
      </sheetData>
      <sheetData sheetId="646">
        <row r="17">
          <cell r="A17">
            <v>2</v>
          </cell>
        </row>
      </sheetData>
      <sheetData sheetId="647">
        <row r="17">
          <cell r="A17">
            <v>2</v>
          </cell>
        </row>
      </sheetData>
      <sheetData sheetId="648">
        <row r="17">
          <cell r="A17">
            <v>2</v>
          </cell>
        </row>
      </sheetData>
      <sheetData sheetId="649">
        <row r="17">
          <cell r="A17">
            <v>2</v>
          </cell>
        </row>
      </sheetData>
      <sheetData sheetId="650">
        <row r="17">
          <cell r="A17">
            <v>2</v>
          </cell>
        </row>
      </sheetData>
      <sheetData sheetId="651">
        <row r="17">
          <cell r="A17">
            <v>2</v>
          </cell>
        </row>
      </sheetData>
      <sheetData sheetId="652">
        <row r="17">
          <cell r="A17">
            <v>2</v>
          </cell>
        </row>
      </sheetData>
      <sheetData sheetId="653">
        <row r="17">
          <cell r="A17">
            <v>2</v>
          </cell>
        </row>
      </sheetData>
      <sheetData sheetId="654">
        <row r="17">
          <cell r="A17">
            <v>2</v>
          </cell>
        </row>
      </sheetData>
      <sheetData sheetId="655">
        <row r="17">
          <cell r="A17">
            <v>2</v>
          </cell>
        </row>
      </sheetData>
      <sheetData sheetId="656">
        <row r="17">
          <cell r="A17">
            <v>2</v>
          </cell>
        </row>
      </sheetData>
      <sheetData sheetId="657">
        <row r="17">
          <cell r="A17">
            <v>2</v>
          </cell>
        </row>
      </sheetData>
      <sheetData sheetId="658">
        <row r="17">
          <cell r="A17">
            <v>2</v>
          </cell>
        </row>
      </sheetData>
      <sheetData sheetId="659">
        <row r="17">
          <cell r="A17">
            <v>2</v>
          </cell>
        </row>
      </sheetData>
      <sheetData sheetId="660">
        <row r="17">
          <cell r="A17">
            <v>2</v>
          </cell>
        </row>
      </sheetData>
      <sheetData sheetId="661">
        <row r="17">
          <cell r="A17">
            <v>2</v>
          </cell>
        </row>
      </sheetData>
      <sheetData sheetId="662">
        <row r="17">
          <cell r="A17">
            <v>2</v>
          </cell>
        </row>
      </sheetData>
      <sheetData sheetId="663">
        <row r="17">
          <cell r="A17">
            <v>2</v>
          </cell>
        </row>
      </sheetData>
      <sheetData sheetId="664">
        <row r="17">
          <cell r="A17">
            <v>2</v>
          </cell>
        </row>
      </sheetData>
      <sheetData sheetId="665">
        <row r="17">
          <cell r="A17">
            <v>2</v>
          </cell>
        </row>
      </sheetData>
      <sheetData sheetId="666">
        <row r="17">
          <cell r="A17">
            <v>2</v>
          </cell>
        </row>
      </sheetData>
      <sheetData sheetId="667">
        <row r="17">
          <cell r="A17">
            <v>2</v>
          </cell>
        </row>
      </sheetData>
      <sheetData sheetId="668">
        <row r="17">
          <cell r="A17">
            <v>2</v>
          </cell>
        </row>
      </sheetData>
      <sheetData sheetId="669">
        <row r="17">
          <cell r="A17">
            <v>2</v>
          </cell>
        </row>
      </sheetData>
      <sheetData sheetId="670">
        <row r="17">
          <cell r="A17">
            <v>2</v>
          </cell>
        </row>
      </sheetData>
      <sheetData sheetId="671">
        <row r="17">
          <cell r="A17">
            <v>2</v>
          </cell>
        </row>
      </sheetData>
      <sheetData sheetId="672">
        <row r="17">
          <cell r="A17">
            <v>2</v>
          </cell>
        </row>
      </sheetData>
      <sheetData sheetId="673">
        <row r="17">
          <cell r="A17">
            <v>2</v>
          </cell>
        </row>
      </sheetData>
      <sheetData sheetId="674">
        <row r="17">
          <cell r="A17">
            <v>2</v>
          </cell>
        </row>
      </sheetData>
      <sheetData sheetId="675">
        <row r="17">
          <cell r="A17">
            <v>2</v>
          </cell>
        </row>
      </sheetData>
      <sheetData sheetId="676">
        <row r="17">
          <cell r="A17">
            <v>2</v>
          </cell>
        </row>
      </sheetData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/>
      <sheetData sheetId="781"/>
      <sheetData sheetId="782">
        <row r="17">
          <cell r="A17">
            <v>2</v>
          </cell>
        </row>
      </sheetData>
      <sheetData sheetId="783">
        <row r="17">
          <cell r="A17">
            <v>2</v>
          </cell>
        </row>
      </sheetData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ANALISA"/>
      <sheetName val="HARSAT"/>
      <sheetName val="Morang"/>
      <sheetName val="3-DIV3"/>
      <sheetName val="5-ALAT(1)"/>
      <sheetName val="4-Basic Price"/>
      <sheetName val="Peralatan"/>
      <sheetName val="metod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me"/>
      <sheetName val="fire-alrm"/>
      <sheetName val="CB"/>
      <sheetName val="KBL"/>
      <sheetName val="TRY"/>
      <sheetName val="PV"/>
      <sheetName val="VAC"/>
      <sheetName val="SAT PL"/>
      <sheetName val="SAT EL"/>
      <sheetName val="ARL"/>
      <sheetName val="REKAP"/>
      <sheetName val="KOEF"/>
      <sheetName val="TEKNOPARK"/>
    </sheetNames>
    <sheetDataSet>
      <sheetData sheetId="0"/>
      <sheetData sheetId="1"/>
      <sheetData sheetId="2">
        <row r="44">
          <cell r="G44">
            <v>83200</v>
          </cell>
        </row>
        <row r="45">
          <cell r="G45">
            <v>83200</v>
          </cell>
        </row>
        <row r="64">
          <cell r="G64">
            <v>153800</v>
          </cell>
        </row>
        <row r="112">
          <cell r="G112">
            <v>306000</v>
          </cell>
        </row>
        <row r="114">
          <cell r="G114">
            <v>332700</v>
          </cell>
        </row>
        <row r="261">
          <cell r="G261">
            <v>914900</v>
          </cell>
        </row>
        <row r="262">
          <cell r="G262">
            <v>914900</v>
          </cell>
        </row>
        <row r="263">
          <cell r="G263">
            <v>914900</v>
          </cell>
        </row>
        <row r="277">
          <cell r="G277">
            <v>1238900</v>
          </cell>
        </row>
      </sheetData>
      <sheetData sheetId="3">
        <row r="7">
          <cell r="X7">
            <v>2900</v>
          </cell>
        </row>
        <row r="9">
          <cell r="X9">
            <v>7200</v>
          </cell>
        </row>
        <row r="12">
          <cell r="X12">
            <v>29400</v>
          </cell>
        </row>
        <row r="15">
          <cell r="X15">
            <v>89500</v>
          </cell>
        </row>
        <row r="16">
          <cell r="U16">
            <v>134300</v>
          </cell>
        </row>
        <row r="46">
          <cell r="U46">
            <v>33800</v>
          </cell>
        </row>
        <row r="49">
          <cell r="X49">
            <v>110800</v>
          </cell>
        </row>
        <row r="65">
          <cell r="U65">
            <v>48200</v>
          </cell>
        </row>
      </sheetData>
      <sheetData sheetId="4"/>
      <sheetData sheetId="5">
        <row r="99">
          <cell r="J99">
            <v>182800</v>
          </cell>
          <cell r="K99">
            <v>258600</v>
          </cell>
        </row>
      </sheetData>
      <sheetData sheetId="6"/>
      <sheetData sheetId="7">
        <row r="22">
          <cell r="K22">
            <v>84740</v>
          </cell>
        </row>
        <row r="31">
          <cell r="K31">
            <v>111090</v>
          </cell>
        </row>
        <row r="422">
          <cell r="K422">
            <v>29260</v>
          </cell>
        </row>
        <row r="435">
          <cell r="K435">
            <v>34720</v>
          </cell>
        </row>
        <row r="448">
          <cell r="K448">
            <v>56090</v>
          </cell>
        </row>
        <row r="461">
          <cell r="K461">
            <v>64310</v>
          </cell>
        </row>
      </sheetData>
      <sheetData sheetId="8">
        <row r="3">
          <cell r="K3">
            <v>274470</v>
          </cell>
        </row>
        <row r="50">
          <cell r="K50">
            <v>330250</v>
          </cell>
        </row>
        <row r="57">
          <cell r="K57">
            <v>310440</v>
          </cell>
        </row>
        <row r="78">
          <cell r="K78">
            <v>266070</v>
          </cell>
        </row>
      </sheetData>
      <sheetData sheetId="9">
        <row r="11">
          <cell r="G11">
            <v>418670</v>
          </cell>
        </row>
        <row r="252">
          <cell r="G252">
            <v>217950</v>
          </cell>
        </row>
      </sheetData>
      <sheetData sheetId="10"/>
      <sheetData sheetId="11">
        <row r="3">
          <cell r="B3">
            <v>1.06</v>
          </cell>
          <cell r="C3">
            <v>1.05</v>
          </cell>
          <cell r="D3">
            <v>1.115</v>
          </cell>
        </row>
        <row r="13">
          <cell r="E13">
            <v>0.76807232814566806</v>
          </cell>
        </row>
        <row r="23">
          <cell r="E23">
            <v>1.1148272017837235</v>
          </cell>
        </row>
      </sheetData>
      <sheetData sheetId="1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VAR"/>
      <sheetName val="BREAKER"/>
      <sheetName val="TOEVOER"/>
      <sheetName val=" SAT PL"/>
      <sheetName val="SAT EL"/>
      <sheetName val="RAB  M E"/>
      <sheetName val="RAB  M E (2)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70">
          <cell r="K70">
            <v>146090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Cash Flow 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&amp;E"/>
      <sheetName val="ANLS PL"/>
      <sheetName val="ANLS EL"/>
      <sheetName val="BREAKER"/>
      <sheetName val="TOEVOER"/>
      <sheetName val=" SAT PL"/>
      <sheetName val="SAT EL"/>
      <sheetName val="RAB  HOTEL"/>
      <sheetName val="RAB  RC"/>
    </sheetNames>
    <sheetDataSet>
      <sheetData sheetId="0">
        <row r="870">
          <cell r="Q870">
            <v>2016562.5</v>
          </cell>
        </row>
        <row r="874">
          <cell r="Q874">
            <v>1402720.875</v>
          </cell>
        </row>
        <row r="876">
          <cell r="Q876">
            <v>1225860.875</v>
          </cell>
        </row>
        <row r="878">
          <cell r="Q878">
            <v>469186.875</v>
          </cell>
        </row>
        <row r="880">
          <cell r="Q880">
            <v>383385.875</v>
          </cell>
        </row>
        <row r="882">
          <cell r="Q882">
            <v>275835.875</v>
          </cell>
        </row>
        <row r="884">
          <cell r="Q884">
            <v>170078.375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K3">
            <v>208010</v>
          </cell>
        </row>
      </sheetData>
      <sheetData sheetId="7"/>
      <sheetData sheetId="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-Amal"/>
      <sheetName val="Basic Price"/>
      <sheetName val="Kuantitas &amp; Harga"/>
      <sheetName val="Sheet2"/>
      <sheetName val="Sheet3"/>
      <sheetName val="RAB-Amal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Jadwal"/>
      <sheetName val="SB"/>
      <sheetName val="Analisa"/>
      <sheetName val="P Bahan"/>
      <sheetName val="Berem"/>
      <sheetName val="Telford"/>
      <sheetName val="Gorong (2)"/>
      <sheetName val="Rabat"/>
      <sheetName val="Gorong"/>
      <sheetName val="shert"/>
      <sheetName val="Jadwal (2)"/>
    </sheetNames>
    <sheetDataSet>
      <sheetData sheetId="0"/>
      <sheetData sheetId="1"/>
      <sheetData sheetId="2"/>
      <sheetData sheetId="3">
        <row r="7">
          <cell r="I7">
            <v>81500</v>
          </cell>
        </row>
        <row r="8">
          <cell r="I8">
            <v>86500</v>
          </cell>
        </row>
        <row r="9">
          <cell r="I9">
            <v>86500</v>
          </cell>
        </row>
        <row r="10">
          <cell r="I10">
            <v>76500</v>
          </cell>
        </row>
        <row r="11">
          <cell r="I11">
            <v>91500</v>
          </cell>
        </row>
        <row r="12">
          <cell r="I12">
            <v>100500</v>
          </cell>
        </row>
        <row r="13">
          <cell r="I13">
            <v>106500</v>
          </cell>
        </row>
        <row r="14">
          <cell r="I14">
            <v>116500</v>
          </cell>
        </row>
        <row r="15">
          <cell r="I15">
            <v>171500</v>
          </cell>
        </row>
        <row r="16">
          <cell r="I16">
            <v>206500</v>
          </cell>
        </row>
        <row r="17">
          <cell r="I17">
            <v>211500</v>
          </cell>
        </row>
        <row r="18">
          <cell r="I18">
            <v>226500</v>
          </cell>
        </row>
        <row r="19">
          <cell r="I19">
            <v>84000</v>
          </cell>
        </row>
        <row r="20">
          <cell r="I20">
            <v>114000</v>
          </cell>
        </row>
        <row r="21">
          <cell r="I21">
            <v>149000</v>
          </cell>
        </row>
        <row r="22">
          <cell r="I22">
            <v>125500</v>
          </cell>
        </row>
        <row r="23">
          <cell r="I23">
            <v>130500</v>
          </cell>
        </row>
        <row r="24">
          <cell r="I24">
            <v>346500</v>
          </cell>
        </row>
        <row r="25">
          <cell r="I25">
            <v>125500</v>
          </cell>
        </row>
        <row r="26">
          <cell r="I26">
            <v>149500</v>
          </cell>
        </row>
        <row r="27">
          <cell r="I27">
            <v>90000</v>
          </cell>
        </row>
        <row r="28">
          <cell r="I28">
            <v>8998.75</v>
          </cell>
        </row>
        <row r="29">
          <cell r="I29">
            <v>8998.75</v>
          </cell>
        </row>
        <row r="30">
          <cell r="I30">
            <v>8000</v>
          </cell>
        </row>
        <row r="31">
          <cell r="I31">
            <v>6000</v>
          </cell>
        </row>
        <row r="32">
          <cell r="I32">
            <v>45000</v>
          </cell>
        </row>
        <row r="33">
          <cell r="I33">
            <v>225000</v>
          </cell>
        </row>
        <row r="34">
          <cell r="I34">
            <v>85000</v>
          </cell>
        </row>
        <row r="35">
          <cell r="I35">
            <v>52000</v>
          </cell>
        </row>
        <row r="36">
          <cell r="I36">
            <v>172500</v>
          </cell>
        </row>
        <row r="37">
          <cell r="I37">
            <v>32000</v>
          </cell>
        </row>
        <row r="38">
          <cell r="I38">
            <v>25000</v>
          </cell>
        </row>
        <row r="39">
          <cell r="I39">
            <v>15000</v>
          </cell>
        </row>
        <row r="40">
          <cell r="I40">
            <v>70000</v>
          </cell>
        </row>
        <row r="41">
          <cell r="I41">
            <v>12500</v>
          </cell>
        </row>
        <row r="42">
          <cell r="I42">
            <v>14000</v>
          </cell>
        </row>
        <row r="43">
          <cell r="I43">
            <v>9915</v>
          </cell>
        </row>
        <row r="44">
          <cell r="I44">
            <v>12915</v>
          </cell>
        </row>
        <row r="45">
          <cell r="I45">
            <v>55000</v>
          </cell>
        </row>
        <row r="47">
          <cell r="I47">
            <v>1620000</v>
          </cell>
        </row>
        <row r="48">
          <cell r="I48">
            <v>7500000</v>
          </cell>
        </row>
        <row r="49">
          <cell r="I49">
            <v>5100</v>
          </cell>
        </row>
        <row r="50">
          <cell r="I50">
            <v>12000</v>
          </cell>
        </row>
        <row r="51">
          <cell r="I51">
            <v>20000</v>
          </cell>
        </row>
        <row r="52">
          <cell r="I52">
            <v>30000</v>
          </cell>
        </row>
        <row r="70">
          <cell r="F70" t="str">
            <v>Direktur</v>
          </cell>
        </row>
        <row r="76">
          <cell r="I76">
            <v>42000</v>
          </cell>
        </row>
        <row r="77">
          <cell r="I77">
            <v>34000</v>
          </cell>
        </row>
        <row r="78">
          <cell r="I78">
            <v>27000</v>
          </cell>
        </row>
        <row r="79">
          <cell r="I79">
            <v>42000</v>
          </cell>
        </row>
        <row r="80">
          <cell r="I80">
            <v>40000</v>
          </cell>
        </row>
        <row r="81">
          <cell r="I81">
            <v>35000</v>
          </cell>
        </row>
        <row r="82">
          <cell r="I82">
            <v>30000</v>
          </cell>
        </row>
        <row r="83">
          <cell r="I83">
            <v>28000</v>
          </cell>
        </row>
        <row r="84">
          <cell r="I84">
            <v>35000</v>
          </cell>
        </row>
        <row r="85">
          <cell r="I85">
            <v>35000</v>
          </cell>
        </row>
        <row r="86">
          <cell r="I86">
            <v>28000</v>
          </cell>
        </row>
        <row r="87">
          <cell r="I87">
            <v>31000</v>
          </cell>
        </row>
        <row r="88">
          <cell r="I88">
            <v>32000</v>
          </cell>
        </row>
        <row r="89">
          <cell r="I89">
            <v>33000</v>
          </cell>
        </row>
        <row r="106">
          <cell r="H106">
            <v>173376</v>
          </cell>
        </row>
        <row r="107">
          <cell r="H107">
            <v>157447</v>
          </cell>
        </row>
        <row r="108">
          <cell r="H108">
            <v>4189</v>
          </cell>
        </row>
        <row r="109">
          <cell r="H109">
            <v>115109</v>
          </cell>
        </row>
        <row r="110">
          <cell r="H110">
            <v>529352</v>
          </cell>
        </row>
        <row r="111">
          <cell r="H111">
            <v>125672</v>
          </cell>
        </row>
        <row r="112">
          <cell r="H112">
            <v>123912</v>
          </cell>
        </row>
        <row r="113">
          <cell r="H113">
            <v>86017</v>
          </cell>
        </row>
        <row r="114">
          <cell r="H114">
            <v>82161</v>
          </cell>
        </row>
        <row r="116">
          <cell r="H116">
            <v>110898</v>
          </cell>
        </row>
        <row r="117">
          <cell r="H117">
            <v>13441</v>
          </cell>
        </row>
        <row r="118">
          <cell r="H118">
            <v>5464</v>
          </cell>
        </row>
        <row r="119">
          <cell r="H119">
            <v>9481</v>
          </cell>
        </row>
        <row r="120">
          <cell r="H120">
            <v>87000</v>
          </cell>
        </row>
        <row r="121">
          <cell r="H121">
            <v>32278</v>
          </cell>
        </row>
        <row r="122">
          <cell r="H122">
            <v>32278</v>
          </cell>
        </row>
        <row r="123">
          <cell r="H123">
            <v>2255968</v>
          </cell>
        </row>
        <row r="124">
          <cell r="H124">
            <v>95850</v>
          </cell>
        </row>
        <row r="125">
          <cell r="H125">
            <v>93696</v>
          </cell>
        </row>
        <row r="126">
          <cell r="H126">
            <v>106121</v>
          </cell>
        </row>
        <row r="127">
          <cell r="H127">
            <v>138919</v>
          </cell>
        </row>
        <row r="128">
          <cell r="H128">
            <v>108737</v>
          </cell>
        </row>
        <row r="129">
          <cell r="H129">
            <v>19607</v>
          </cell>
        </row>
        <row r="130">
          <cell r="H130">
            <v>19607</v>
          </cell>
        </row>
        <row r="131">
          <cell r="H131">
            <v>19607</v>
          </cell>
        </row>
        <row r="132">
          <cell r="H132">
            <v>79142</v>
          </cell>
        </row>
        <row r="133">
          <cell r="H133">
            <v>6578</v>
          </cell>
        </row>
        <row r="134">
          <cell r="H134">
            <v>149146</v>
          </cell>
        </row>
      </sheetData>
      <sheetData sheetId="4">
        <row r="53">
          <cell r="L53">
            <v>1198453.28</v>
          </cell>
        </row>
        <row r="108">
          <cell r="L108">
            <v>899598.36</v>
          </cell>
        </row>
        <row r="160">
          <cell r="L160">
            <v>1172670.82</v>
          </cell>
        </row>
        <row r="213">
          <cell r="L213">
            <v>846315.83499999996</v>
          </cell>
        </row>
        <row r="263">
          <cell r="L263">
            <v>44405</v>
          </cell>
        </row>
        <row r="315">
          <cell r="L315">
            <v>605249.6875</v>
          </cell>
        </row>
        <row r="366">
          <cell r="L366">
            <v>313330</v>
          </cell>
        </row>
        <row r="417">
          <cell r="L417">
            <v>859500.74074074079</v>
          </cell>
        </row>
        <row r="468">
          <cell r="L468">
            <v>917781.66666666663</v>
          </cell>
        </row>
        <row r="516">
          <cell r="L516">
            <v>1378.3333333333333</v>
          </cell>
        </row>
        <row r="567">
          <cell r="L567">
            <v>138663.61666666667</v>
          </cell>
        </row>
        <row r="617">
          <cell r="L617">
            <v>31760</v>
          </cell>
        </row>
        <row r="665">
          <cell r="L665">
            <v>206423</v>
          </cell>
        </row>
        <row r="717">
          <cell r="L717">
            <v>192913.71733333333</v>
          </cell>
        </row>
        <row r="769">
          <cell r="L769">
            <v>74830.3125</v>
          </cell>
        </row>
        <row r="823">
          <cell r="L823">
            <v>41586.412500000006</v>
          </cell>
        </row>
        <row r="875">
          <cell r="L875">
            <v>76765.416666666672</v>
          </cell>
        </row>
        <row r="927">
          <cell r="L927">
            <v>4762.74</v>
          </cell>
        </row>
        <row r="978">
          <cell r="L978">
            <v>254201.15</v>
          </cell>
        </row>
        <row r="1030">
          <cell r="L1030">
            <v>208317.75</v>
          </cell>
        </row>
        <row r="1082">
          <cell r="L1082">
            <v>187501.0625</v>
          </cell>
        </row>
        <row r="1137">
          <cell r="L1137">
            <v>104121.29444444444</v>
          </cell>
        </row>
        <row r="1194">
          <cell r="L1194">
            <v>45836.107638888891</v>
          </cell>
        </row>
        <row r="1249">
          <cell r="L1249">
            <v>64011.887499999997</v>
          </cell>
        </row>
        <row r="1301">
          <cell r="L1301">
            <v>83923.014999999999</v>
          </cell>
        </row>
        <row r="1351">
          <cell r="L1351">
            <v>103381.14222222222</v>
          </cell>
        </row>
        <row r="1404">
          <cell r="L1404">
            <v>382013.2</v>
          </cell>
        </row>
        <row r="1456">
          <cell r="L1456">
            <v>58280</v>
          </cell>
        </row>
        <row r="1509">
          <cell r="L1509">
            <v>12259.375</v>
          </cell>
        </row>
        <row r="1563">
          <cell r="L1563">
            <v>613951.38461538462</v>
          </cell>
        </row>
        <row r="1617">
          <cell r="L1617">
            <v>684888.33333333337</v>
          </cell>
        </row>
        <row r="1671">
          <cell r="L1671">
            <v>806455</v>
          </cell>
        </row>
        <row r="1725">
          <cell r="L1725">
            <v>836788.33333333337</v>
          </cell>
        </row>
        <row r="1777">
          <cell r="L1777">
            <v>408951.2</v>
          </cell>
        </row>
        <row r="1829">
          <cell r="L1829">
            <v>199847</v>
          </cell>
        </row>
        <row r="1871">
          <cell r="L1871">
            <v>28627.5</v>
          </cell>
        </row>
        <row r="1913">
          <cell r="L1913">
            <v>28485</v>
          </cell>
        </row>
        <row r="2039">
          <cell r="L2039">
            <v>46650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Bahan"/>
      <sheetName val="SB"/>
      <sheetName val="Analisa"/>
      <sheetName val="RAB "/>
      <sheetName val="RKP"/>
      <sheetName val="time"/>
      <sheetName val="urugan"/>
      <sheetName val="talud"/>
      <sheetName val="talud (2)"/>
      <sheetName val="telford"/>
      <sheetName val="Lapen"/>
      <sheetName val="bahu"/>
      <sheetName val="PARIT"/>
      <sheetName val="sh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 M-E"/>
      <sheetName val="Plumbing "/>
      <sheetName val="AC"/>
      <sheetName val="EF"/>
      <sheetName val="Hydrant"/>
      <sheetName val="Elektrikal"/>
      <sheetName val="Telepone"/>
      <sheetName val="Sound System"/>
      <sheetName val="MATV+CCTV+PTR"/>
      <sheetName val="Spek"/>
      <sheetName val="Lampu "/>
      <sheetName val="Harga "/>
      <sheetName val="FINISHING"/>
      <sheetName val="Up &amp; bhn"/>
      <sheetName val="Str"/>
      <sheetName val="DAF-4"/>
      <sheetName val="Hrg.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L10">
            <v>3664.27734375</v>
          </cell>
        </row>
        <row r="16">
          <cell r="L16">
            <v>22167.59765625</v>
          </cell>
        </row>
        <row r="17">
          <cell r="L17">
            <v>36739.8046875</v>
          </cell>
        </row>
        <row r="19">
          <cell r="L19">
            <v>83863.30078125</v>
          </cell>
        </row>
        <row r="82">
          <cell r="L82">
            <v>42140.3125</v>
          </cell>
        </row>
        <row r="84">
          <cell r="L84">
            <v>89484.375</v>
          </cell>
        </row>
        <row r="85">
          <cell r="L85">
            <v>115634.89583333334</v>
          </cell>
        </row>
        <row r="86">
          <cell r="L86">
            <v>165132.8125</v>
          </cell>
        </row>
        <row r="88">
          <cell r="L88">
            <v>289584.375</v>
          </cell>
        </row>
        <row r="97">
          <cell r="L97">
            <v>15884.375</v>
          </cell>
        </row>
        <row r="98">
          <cell r="L98">
            <v>19909.375</v>
          </cell>
        </row>
        <row r="99">
          <cell r="L99">
            <v>30954.166666666664</v>
          </cell>
        </row>
        <row r="100">
          <cell r="L100">
            <v>41615.625</v>
          </cell>
        </row>
        <row r="101">
          <cell r="L101">
            <v>46395.3125</v>
          </cell>
        </row>
        <row r="102">
          <cell r="L102">
            <v>63250</v>
          </cell>
        </row>
        <row r="103">
          <cell r="L103">
            <v>84560.9375</v>
          </cell>
        </row>
        <row r="104">
          <cell r="L104">
            <v>106734.375</v>
          </cell>
        </row>
        <row r="140">
          <cell r="L140">
            <v>10925</v>
          </cell>
        </row>
        <row r="141">
          <cell r="L141">
            <v>14260</v>
          </cell>
        </row>
        <row r="142">
          <cell r="L142">
            <v>22137.5</v>
          </cell>
        </row>
        <row r="143">
          <cell r="L143">
            <v>33810</v>
          </cell>
        </row>
        <row r="146">
          <cell r="L146">
            <v>86480</v>
          </cell>
        </row>
        <row r="147">
          <cell r="L147">
            <v>121095</v>
          </cell>
        </row>
        <row r="148">
          <cell r="L148">
            <v>164795</v>
          </cell>
        </row>
        <row r="153">
          <cell r="L153">
            <v>512555</v>
          </cell>
        </row>
        <row r="169">
          <cell r="L169">
            <v>51390.625</v>
          </cell>
        </row>
        <row r="170">
          <cell r="L170">
            <v>71300</v>
          </cell>
        </row>
        <row r="171">
          <cell r="L171">
            <v>99618.75</v>
          </cell>
        </row>
        <row r="172">
          <cell r="L172">
            <v>126715.625</v>
          </cell>
        </row>
        <row r="173">
          <cell r="L173">
            <v>190756.25</v>
          </cell>
        </row>
        <row r="174">
          <cell r="L174">
            <v>941203.125</v>
          </cell>
        </row>
        <row r="175">
          <cell r="L175">
            <v>1134403.125</v>
          </cell>
        </row>
        <row r="181">
          <cell r="L181">
            <v>161431.25</v>
          </cell>
        </row>
        <row r="183">
          <cell r="L183">
            <v>393300</v>
          </cell>
        </row>
        <row r="184">
          <cell r="L184">
            <v>515703.125</v>
          </cell>
        </row>
        <row r="186">
          <cell r="L186">
            <v>1134403.125</v>
          </cell>
        </row>
        <row r="187">
          <cell r="L187">
            <v>1615606.25</v>
          </cell>
        </row>
        <row r="189">
          <cell r="L189">
            <v>2985256.25</v>
          </cell>
        </row>
        <row r="197">
          <cell r="L197">
            <v>161071.875</v>
          </cell>
        </row>
        <row r="198">
          <cell r="L198">
            <v>253790.625</v>
          </cell>
        </row>
        <row r="217">
          <cell r="L217">
            <v>337237.5</v>
          </cell>
        </row>
        <row r="218">
          <cell r="L218">
            <v>877234.375</v>
          </cell>
        </row>
        <row r="222">
          <cell r="L222">
            <v>533887.5</v>
          </cell>
        </row>
        <row r="225">
          <cell r="L225">
            <v>1475018.75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Harga "/>
      <sheetName val="D.1.5"/>
      <sheetName val="FORM X COST"/>
      <sheetName val="H.Satuan"/>
      <sheetName val="D.2.2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  <row r="147">
          <cell r="H147">
            <v>33000</v>
          </cell>
        </row>
        <row r="148">
          <cell r="H148">
            <v>31000</v>
          </cell>
        </row>
        <row r="153">
          <cell r="H153">
            <v>23000</v>
          </cell>
        </row>
      </sheetData>
      <sheetData sheetId="1"/>
      <sheetData sheetId="2" refreshError="1"/>
      <sheetData sheetId="3" refreshError="1">
        <row r="3">
          <cell r="F3" t="str">
            <v>Rehab gedung</v>
          </cell>
        </row>
        <row r="4">
          <cell r="F4" t="str">
            <v>Rehab gedung</v>
          </cell>
        </row>
        <row r="6">
          <cell r="F6">
            <v>2006</v>
          </cell>
        </row>
      </sheetData>
      <sheetData sheetId="4"/>
      <sheetData sheetId="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RAB "/>
      <sheetName val="REKAP"/>
      <sheetName val="Jadwal"/>
      <sheetName val="BAhan"/>
      <sheetName val="alat"/>
      <sheetName val="Jadwal (2)"/>
      <sheetName val="metode"/>
    </sheetNames>
    <sheetDataSet>
      <sheetData sheetId="0">
        <row r="9">
          <cell r="I9">
            <v>45000</v>
          </cell>
        </row>
        <row r="10">
          <cell r="I10">
            <v>20000</v>
          </cell>
        </row>
        <row r="11">
          <cell r="I11">
            <v>14000</v>
          </cell>
        </row>
        <row r="12">
          <cell r="I12">
            <v>12900</v>
          </cell>
        </row>
        <row r="15">
          <cell r="I15">
            <v>2500</v>
          </cell>
        </row>
        <row r="16">
          <cell r="I16">
            <v>92400</v>
          </cell>
        </row>
        <row r="17">
          <cell r="I17">
            <v>92150</v>
          </cell>
        </row>
        <row r="18">
          <cell r="I18">
            <v>55000</v>
          </cell>
        </row>
        <row r="19">
          <cell r="I19">
            <v>74500</v>
          </cell>
        </row>
        <row r="20">
          <cell r="I20">
            <v>48500</v>
          </cell>
        </row>
        <row r="21">
          <cell r="I21">
            <v>100500</v>
          </cell>
        </row>
        <row r="22">
          <cell r="I22">
            <v>30000</v>
          </cell>
        </row>
        <row r="23">
          <cell r="I23">
            <v>75000</v>
          </cell>
        </row>
        <row r="25">
          <cell r="I25">
            <v>40000</v>
          </cell>
        </row>
        <row r="27">
          <cell r="I27">
            <v>38000</v>
          </cell>
        </row>
        <row r="32">
          <cell r="I32">
            <v>1750</v>
          </cell>
        </row>
        <row r="33">
          <cell r="I33">
            <v>3500</v>
          </cell>
        </row>
        <row r="34">
          <cell r="I34">
            <v>88000</v>
          </cell>
        </row>
        <row r="36">
          <cell r="I36">
            <v>95000</v>
          </cell>
        </row>
        <row r="37">
          <cell r="I37">
            <v>49000</v>
          </cell>
        </row>
        <row r="38">
          <cell r="I38">
            <v>22000</v>
          </cell>
        </row>
        <row r="39">
          <cell r="I39">
            <v>2400</v>
          </cell>
        </row>
        <row r="40">
          <cell r="I40">
            <v>3000</v>
          </cell>
        </row>
        <row r="41">
          <cell r="I41">
            <v>2400</v>
          </cell>
        </row>
        <row r="42">
          <cell r="I42">
            <v>1600</v>
          </cell>
        </row>
        <row r="43">
          <cell r="I43">
            <v>560</v>
          </cell>
        </row>
        <row r="44">
          <cell r="I44">
            <v>850</v>
          </cell>
        </row>
        <row r="45">
          <cell r="I45">
            <v>4750</v>
          </cell>
        </row>
        <row r="46">
          <cell r="I46">
            <v>2500</v>
          </cell>
        </row>
        <row r="47">
          <cell r="I47">
            <v>6500</v>
          </cell>
        </row>
        <row r="48">
          <cell r="I48">
            <v>9500</v>
          </cell>
        </row>
        <row r="49">
          <cell r="I49">
            <v>16500</v>
          </cell>
        </row>
        <row r="50">
          <cell r="I50">
            <v>15000</v>
          </cell>
        </row>
        <row r="51">
          <cell r="I51">
            <v>18000</v>
          </cell>
        </row>
        <row r="53">
          <cell r="I53">
            <v>3400000</v>
          </cell>
        </row>
        <row r="54">
          <cell r="I54">
            <v>3200000</v>
          </cell>
        </row>
        <row r="55">
          <cell r="I55">
            <v>1800000</v>
          </cell>
        </row>
        <row r="56">
          <cell r="I56">
            <v>3700000</v>
          </cell>
        </row>
        <row r="57">
          <cell r="I57">
            <v>3000000</v>
          </cell>
        </row>
        <row r="58">
          <cell r="I58">
            <v>2050000</v>
          </cell>
        </row>
        <row r="60">
          <cell r="I60">
            <v>560000</v>
          </cell>
        </row>
        <row r="61">
          <cell r="I61">
            <v>600000</v>
          </cell>
        </row>
        <row r="62">
          <cell r="I62">
            <v>20000</v>
          </cell>
        </row>
        <row r="63">
          <cell r="I63">
            <v>18500</v>
          </cell>
        </row>
        <row r="64">
          <cell r="I64">
            <v>30000</v>
          </cell>
        </row>
        <row r="66">
          <cell r="I66">
            <v>5900</v>
          </cell>
        </row>
        <row r="67">
          <cell r="I67">
            <v>7600</v>
          </cell>
        </row>
        <row r="72">
          <cell r="I72">
            <v>16500</v>
          </cell>
        </row>
        <row r="73">
          <cell r="I73">
            <v>22000</v>
          </cell>
        </row>
        <row r="74">
          <cell r="I74">
            <v>24000</v>
          </cell>
        </row>
        <row r="75">
          <cell r="I75">
            <v>44000</v>
          </cell>
        </row>
        <row r="77">
          <cell r="I77">
            <v>975000</v>
          </cell>
        </row>
        <row r="78">
          <cell r="I78">
            <v>75000</v>
          </cell>
        </row>
        <row r="79">
          <cell r="I79">
            <v>590000</v>
          </cell>
        </row>
        <row r="82">
          <cell r="I82">
            <v>14500</v>
          </cell>
        </row>
        <row r="83">
          <cell r="I83">
            <v>22000</v>
          </cell>
        </row>
        <row r="87">
          <cell r="I87">
            <v>72000</v>
          </cell>
        </row>
        <row r="90">
          <cell r="I90">
            <v>82000</v>
          </cell>
        </row>
        <row r="91">
          <cell r="I91">
            <v>19000</v>
          </cell>
        </row>
        <row r="93">
          <cell r="I93">
            <v>20000</v>
          </cell>
        </row>
        <row r="95">
          <cell r="I95">
            <v>9000</v>
          </cell>
        </row>
        <row r="99">
          <cell r="I99">
            <v>18500</v>
          </cell>
        </row>
        <row r="101">
          <cell r="I101">
            <v>68000</v>
          </cell>
        </row>
        <row r="102">
          <cell r="I102">
            <v>8500</v>
          </cell>
        </row>
        <row r="105">
          <cell r="I105">
            <v>9500</v>
          </cell>
        </row>
        <row r="106">
          <cell r="I106">
            <v>38500</v>
          </cell>
        </row>
        <row r="107">
          <cell r="I107">
            <v>1200</v>
          </cell>
        </row>
        <row r="109">
          <cell r="I109">
            <v>11000</v>
          </cell>
        </row>
        <row r="110">
          <cell r="I110">
            <v>22000</v>
          </cell>
        </row>
        <row r="116">
          <cell r="I116">
            <v>50000</v>
          </cell>
        </row>
        <row r="117">
          <cell r="I117">
            <v>4500</v>
          </cell>
        </row>
        <row r="118">
          <cell r="I118">
            <v>7000</v>
          </cell>
        </row>
        <row r="121">
          <cell r="I121">
            <v>58000</v>
          </cell>
        </row>
        <row r="122">
          <cell r="I122">
            <v>55000</v>
          </cell>
        </row>
        <row r="125">
          <cell r="I125">
            <v>80000</v>
          </cell>
        </row>
        <row r="127">
          <cell r="I127">
            <v>57500</v>
          </cell>
        </row>
        <row r="128">
          <cell r="I128">
            <v>82000</v>
          </cell>
        </row>
        <row r="129">
          <cell r="I129">
            <v>275000</v>
          </cell>
        </row>
        <row r="130">
          <cell r="I130">
            <v>165000</v>
          </cell>
        </row>
        <row r="131">
          <cell r="I131">
            <v>5000</v>
          </cell>
        </row>
        <row r="133">
          <cell r="I133">
            <v>5000</v>
          </cell>
        </row>
        <row r="134">
          <cell r="I134">
            <v>406000</v>
          </cell>
        </row>
        <row r="136">
          <cell r="I136">
            <v>1000000</v>
          </cell>
        </row>
        <row r="137">
          <cell r="I137">
            <v>5000</v>
          </cell>
        </row>
        <row r="145">
          <cell r="I145">
            <v>23000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LT 12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el 2"/>
      <sheetName val="rab"/>
      <sheetName val="an"/>
      <sheetName val="hrg sat"/>
      <sheetName val="hrg sat1"/>
      <sheetName val="DAF-1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L8">
            <v>35000</v>
          </cell>
        </row>
        <row r="9">
          <cell r="L9">
            <v>30000</v>
          </cell>
        </row>
        <row r="10">
          <cell r="L10">
            <v>30000</v>
          </cell>
        </row>
        <row r="11">
          <cell r="L11">
            <v>30000</v>
          </cell>
        </row>
        <row r="12">
          <cell r="L12">
            <v>28750</v>
          </cell>
        </row>
        <row r="13">
          <cell r="L13">
            <v>35000</v>
          </cell>
        </row>
        <row r="14">
          <cell r="L14">
            <v>30000</v>
          </cell>
        </row>
        <row r="15">
          <cell r="L15">
            <v>30000</v>
          </cell>
        </row>
        <row r="16">
          <cell r="L16">
            <v>25000</v>
          </cell>
        </row>
        <row r="17">
          <cell r="L17">
            <v>25000</v>
          </cell>
        </row>
        <row r="18">
          <cell r="L18">
            <v>25000</v>
          </cell>
        </row>
        <row r="19">
          <cell r="L19">
            <v>30000</v>
          </cell>
        </row>
        <row r="20">
          <cell r="L20">
            <v>25000</v>
          </cell>
        </row>
        <row r="21">
          <cell r="L21">
            <v>25000</v>
          </cell>
        </row>
        <row r="22">
          <cell r="L22">
            <v>25000</v>
          </cell>
        </row>
        <row r="23">
          <cell r="L23">
            <v>25000</v>
          </cell>
        </row>
        <row r="24">
          <cell r="L24">
            <v>20000</v>
          </cell>
        </row>
        <row r="25">
          <cell r="L25">
            <v>22500</v>
          </cell>
        </row>
        <row r="30">
          <cell r="L30">
            <v>40000</v>
          </cell>
        </row>
        <row r="31">
          <cell r="L31">
            <v>165000</v>
          </cell>
        </row>
        <row r="32">
          <cell r="L32">
            <v>45000</v>
          </cell>
        </row>
        <row r="33">
          <cell r="L33">
            <v>96250</v>
          </cell>
        </row>
        <row r="34">
          <cell r="L34">
            <v>60500</v>
          </cell>
        </row>
        <row r="35">
          <cell r="L35">
            <v>25000</v>
          </cell>
        </row>
        <row r="36">
          <cell r="L36">
            <v>70000</v>
          </cell>
        </row>
        <row r="37">
          <cell r="L37">
            <v>70000</v>
          </cell>
        </row>
        <row r="38">
          <cell r="L38">
            <v>60500</v>
          </cell>
        </row>
        <row r="39">
          <cell r="L39">
            <v>300</v>
          </cell>
        </row>
        <row r="40">
          <cell r="L40">
            <v>5000</v>
          </cell>
        </row>
        <row r="41">
          <cell r="L41">
            <v>800</v>
          </cell>
        </row>
        <row r="42">
          <cell r="L42">
            <v>1705</v>
          </cell>
        </row>
        <row r="43">
          <cell r="L43">
            <v>24750</v>
          </cell>
        </row>
        <row r="44">
          <cell r="L44">
            <v>3600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3680</v>
          </cell>
        </row>
        <row r="49">
          <cell r="L49">
            <v>1250</v>
          </cell>
        </row>
        <row r="50">
          <cell r="L50">
            <v>3250</v>
          </cell>
        </row>
        <row r="51">
          <cell r="L51">
            <v>7200</v>
          </cell>
        </row>
        <row r="52">
          <cell r="L52">
            <v>10200</v>
          </cell>
        </row>
        <row r="53">
          <cell r="L53">
            <v>41400</v>
          </cell>
        </row>
        <row r="57">
          <cell r="L57">
            <v>46200</v>
          </cell>
        </row>
        <row r="58">
          <cell r="L58">
            <v>30250</v>
          </cell>
        </row>
        <row r="59">
          <cell r="L59">
            <v>11220</v>
          </cell>
        </row>
        <row r="60">
          <cell r="L60">
            <v>3000</v>
          </cell>
        </row>
        <row r="61">
          <cell r="L61">
            <v>33000</v>
          </cell>
        </row>
        <row r="62">
          <cell r="L62">
            <v>50600</v>
          </cell>
        </row>
        <row r="63">
          <cell r="L63">
            <v>66000</v>
          </cell>
        </row>
        <row r="64">
          <cell r="L64">
            <v>55000</v>
          </cell>
        </row>
        <row r="65">
          <cell r="L65">
            <v>47000</v>
          </cell>
        </row>
        <row r="66">
          <cell r="L66">
            <v>67000</v>
          </cell>
        </row>
        <row r="68">
          <cell r="L68">
            <v>4000</v>
          </cell>
        </row>
        <row r="69">
          <cell r="L69">
            <v>63000</v>
          </cell>
        </row>
        <row r="70">
          <cell r="L70">
            <v>9000000</v>
          </cell>
        </row>
        <row r="71">
          <cell r="L71">
            <v>2750000</v>
          </cell>
        </row>
        <row r="72">
          <cell r="L72">
            <v>3300000</v>
          </cell>
        </row>
        <row r="73">
          <cell r="L73">
            <v>2220000</v>
          </cell>
        </row>
        <row r="74">
          <cell r="L74">
            <v>1500000</v>
          </cell>
        </row>
        <row r="75">
          <cell r="L75">
            <v>935000</v>
          </cell>
        </row>
        <row r="76">
          <cell r="L76">
            <v>9000</v>
          </cell>
        </row>
        <row r="77">
          <cell r="L77">
            <v>9600</v>
          </cell>
        </row>
        <row r="78">
          <cell r="L78">
            <v>9000</v>
          </cell>
        </row>
        <row r="79">
          <cell r="L79">
            <v>4500</v>
          </cell>
        </row>
        <row r="80">
          <cell r="L80">
            <v>27600</v>
          </cell>
        </row>
        <row r="81">
          <cell r="L81">
            <v>11400</v>
          </cell>
        </row>
        <row r="82">
          <cell r="L82">
            <v>32000</v>
          </cell>
        </row>
        <row r="83">
          <cell r="L83">
            <v>10200</v>
          </cell>
        </row>
        <row r="84">
          <cell r="L84">
            <v>12000</v>
          </cell>
        </row>
        <row r="85">
          <cell r="L85">
            <v>5200</v>
          </cell>
        </row>
        <row r="86">
          <cell r="L86">
            <v>6750</v>
          </cell>
        </row>
        <row r="87">
          <cell r="L87">
            <v>42000</v>
          </cell>
        </row>
        <row r="88">
          <cell r="L88">
            <v>54000</v>
          </cell>
        </row>
        <row r="89">
          <cell r="L89">
            <v>24000</v>
          </cell>
        </row>
        <row r="90">
          <cell r="L90">
            <v>5500</v>
          </cell>
        </row>
        <row r="91">
          <cell r="L91">
            <v>5400</v>
          </cell>
        </row>
        <row r="92">
          <cell r="L92">
            <v>7200</v>
          </cell>
        </row>
        <row r="93">
          <cell r="L93">
            <v>1500000</v>
          </cell>
        </row>
        <row r="94">
          <cell r="L94">
            <v>1800</v>
          </cell>
        </row>
        <row r="95">
          <cell r="L95">
            <v>16000</v>
          </cell>
        </row>
        <row r="96">
          <cell r="L96">
            <v>6300</v>
          </cell>
        </row>
        <row r="97">
          <cell r="L97">
            <v>32400</v>
          </cell>
        </row>
        <row r="98">
          <cell r="L98">
            <v>16350</v>
          </cell>
        </row>
        <row r="99">
          <cell r="L99">
            <v>25000</v>
          </cell>
        </row>
        <row r="100">
          <cell r="L100">
            <v>94100</v>
          </cell>
        </row>
        <row r="101">
          <cell r="L101">
            <v>21000</v>
          </cell>
        </row>
        <row r="102">
          <cell r="L102">
            <v>84000</v>
          </cell>
        </row>
        <row r="103">
          <cell r="L103">
            <v>102000</v>
          </cell>
        </row>
        <row r="104">
          <cell r="L104">
            <v>64800</v>
          </cell>
        </row>
        <row r="105">
          <cell r="L105">
            <v>266400</v>
          </cell>
        </row>
      </sheetData>
      <sheetData sheetId="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TOTAL"/>
      <sheetName val="DAF_1"/>
      <sheetName val="DAF_2"/>
      <sheetName val="DAF_3"/>
      <sheetName val="DAF_4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Week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_BQ-PS&amp;A.xlsÝCAT_HRG"/>
      <sheetName val="PAD-F"/>
      <sheetName val="Mall"/>
      <sheetName val="SAT-BHN"/>
      <sheetName val="data grafik"/>
      <sheetName val="Cover"/>
      <sheetName val="HRG BHN"/>
      <sheetName val="Material"/>
      <sheetName val="A"/>
      <sheetName val="Fill this out first___"/>
      <sheetName val="Cover Daf_2"/>
      <sheetName val="DivVII"/>
      <sheetName val="DAFTAR HARGA"/>
      <sheetName val="BQ"/>
      <sheetName val="LAMP_AB "/>
      <sheetName val="BQ-E20-02(Rp)"/>
      <sheetName val="Anl"/>
      <sheetName val="I_KAMAR"/>
      <sheetName val="DAF_2"/>
      <sheetName val="DAF_3"/>
      <sheetName val="DAF_4"/>
      <sheetName val="TE TS FA LAN MATV"/>
      <sheetName val="rab - persiapan &amp; lantai-1"/>
      <sheetName val="daftar harsat"/>
      <sheetName val="DAFTAR NO_1_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Material"/>
      <sheetName val="Mall"/>
      <sheetName val="DAFTAR 7"/>
      <sheetName val="DAFTAR_8"/>
      <sheetName val="DAF_1"/>
      <sheetName val="PAD-F"/>
      <sheetName val="A"/>
      <sheetName val="SAT-BHN"/>
      <sheetName val="_BQ-PS&amp;A.xlsÝCAT_HRG"/>
      <sheetName val="data grafik"/>
      <sheetName val="Cover"/>
      <sheetName val="Fill this out first___"/>
      <sheetName val="304-06"/>
      <sheetName val="304_06"/>
      <sheetName val="Bag_1"/>
      <sheetName val="HRG BHN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Cover Daf_2"/>
      <sheetName val="rab - persiapan &amp; lantai-1"/>
      <sheetName val="Anl"/>
      <sheetName val="DivVII"/>
      <sheetName val="DAFTAR HARGA"/>
      <sheetName val="I_KAMAR"/>
      <sheetName val="BQ"/>
      <sheetName val="BQ-E20-02(Rp)"/>
      <sheetName val="daftar harsat"/>
      <sheetName val="DAF_2"/>
      <sheetName val="DAF_3"/>
      <sheetName val="DAF_4"/>
      <sheetName val="TE TS FA LAN MATV"/>
      <sheetName val="LAMP_AB "/>
      <sheetName val="DAFTAR NO_1_PRELIM"/>
      <sheetName val="S-Curve"/>
      <sheetName val="DETAIL"/>
      <sheetName val="Analisa"/>
      <sheetName val="daf_3_OK_"/>
      <sheetName val="daf-3(OK)"/>
      <sheetName val="daf_7_OK_"/>
      <sheetName val="daf-7(OK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  <sheetName val="BAG_2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 xml:space="preserve"> </v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 xml:space="preserve"> </v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 xml:space="preserve"> </v>
          </cell>
        </row>
        <row r="5574">
          <cell r="E5574" t="str">
            <v xml:space="preserve"> </v>
          </cell>
        </row>
        <row r="5575">
          <cell r="E5575" t="str">
            <v xml:space="preserve"> </v>
          </cell>
        </row>
        <row r="5576">
          <cell r="B5576" t="str">
            <v xml:space="preserve"> </v>
          </cell>
          <cell r="E5576" t="str">
            <v xml:space="preserve"> </v>
          </cell>
          <cell r="F5576" t="str">
            <v xml:space="preserve"> </v>
          </cell>
          <cell r="G5576" t="str">
            <v xml:space="preserve"> </v>
          </cell>
          <cell r="H5576" t="str">
            <v xml:space="preserve"> </v>
          </cell>
          <cell r="I5576" t="str">
            <v xml:space="preserve"> </v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02">
          <cell r="A5602" t="str">
            <v>ANALISA HARGA SATUAN</v>
          </cell>
          <cell r="L5602" t="str">
            <v>KODE</v>
          </cell>
        </row>
        <row r="5603">
          <cell r="A5603" t="str">
            <v>BETON STRUKTUR TAK BERTULANG</v>
          </cell>
        </row>
        <row r="5604">
          <cell r="A5604" t="str">
            <v>(MENGGUNAKAN BURUH)</v>
          </cell>
          <cell r="L5604" t="str">
            <v>G.44</v>
          </cell>
        </row>
        <row r="5606">
          <cell r="A5606" t="str">
            <v xml:space="preserve"> PROPINSI            :</v>
          </cell>
          <cell r="C5606" t="str">
            <v>LAMPUNG</v>
          </cell>
          <cell r="E5606" t="str">
            <v>KODE</v>
          </cell>
          <cell r="F5606" t="str">
            <v xml:space="preserve">KOTA </v>
          </cell>
          <cell r="H5606" t="str">
            <v>KODE</v>
          </cell>
          <cell r="I5606" t="str">
            <v xml:space="preserve"> DISIAPKAN OLEH :</v>
          </cell>
          <cell r="K5606" t="str">
            <v>TANGGAL</v>
          </cell>
        </row>
        <row r="5607">
          <cell r="E5607" t="str">
            <v>[071]</v>
          </cell>
          <cell r="F5607" t="str">
            <v>BANDAR LAMPUNG</v>
          </cell>
          <cell r="H5607" t="str">
            <v>[018]</v>
          </cell>
          <cell r="I5607" t="str">
            <v>CV.PUTRA SILIWANGI JAYA</v>
          </cell>
          <cell r="K5607" t="str">
            <v>05 Agustus 2005</v>
          </cell>
        </row>
        <row r="5610">
          <cell r="A5610" t="str">
            <v xml:space="preserve"> URAIAN</v>
          </cell>
          <cell r="F5610" t="str">
            <v xml:space="preserve"> ANGGAPAN / ASUMSI</v>
          </cell>
        </row>
        <row r="5611">
          <cell r="A5611" t="str">
            <v>1.</v>
          </cell>
          <cell r="B5611" t="str">
            <v>Pemasok mengirim material</v>
          </cell>
          <cell r="F5611" t="str">
            <v xml:space="preserve"> 1. Bahan-bahan dasar dikirim ke lokasi pekerjaan oleh pemasok</v>
          </cell>
        </row>
        <row r="5612">
          <cell r="A5612" t="str">
            <v>2.</v>
          </cell>
          <cell r="B5612" t="str">
            <v>Acuan dipasang</v>
          </cell>
          <cell r="F5612" t="str">
            <v xml:space="preserve"> 2. Dipakai agresi pecah dan tersaring yang termurah</v>
          </cell>
        </row>
        <row r="5613">
          <cell r="A5613" t="str">
            <v>3.</v>
          </cell>
          <cell r="B5613" t="str">
            <v>Beton diaduk di lokasi pekerjaan</v>
          </cell>
          <cell r="F5613" t="str">
            <v xml:space="preserve"> 3. Dicor 6,0 m3/hari dengan 50 adukan/6 jam/hari</v>
          </cell>
        </row>
        <row r="5614">
          <cell r="A5614" t="str">
            <v>4.</v>
          </cell>
          <cell r="B5614" t="str">
            <v>Beton dicor dan digetar dengan padat</v>
          </cell>
          <cell r="F5614" t="str">
            <v xml:space="preserve"> 4. Adukan 1 Pc : 3 Ps : 6 Kr</v>
          </cell>
        </row>
        <row r="5615">
          <cell r="F5615" t="str">
            <v xml:space="preserve"> 5. Tidak termasuk acuan dan tulangan besi beton yang sedang dipasang</v>
          </cell>
        </row>
        <row r="5616">
          <cell r="F5616" t="str">
            <v xml:space="preserve"> 6. Untuk pekerjaan100 m3/hari</v>
          </cell>
        </row>
        <row r="5622">
          <cell r="F5622" t="str">
            <v xml:space="preserve"> </v>
          </cell>
        </row>
        <row r="5623">
          <cell r="B5623" t="str">
            <v>PEKERJA</v>
          </cell>
          <cell r="E5623" t="str">
            <v>JUMLAH</v>
          </cell>
          <cell r="F5623" t="str">
            <v>HARI</v>
          </cell>
          <cell r="G5623" t="str">
            <v>KODE</v>
          </cell>
          <cell r="H5623" t="str">
            <v>TOTAL VOL</v>
          </cell>
          <cell r="I5623" t="str">
            <v>UPAH</v>
          </cell>
          <cell r="J5623" t="str">
            <v>BIAYA</v>
          </cell>
          <cell r="K5623" t="str">
            <v>SUB TOTAL</v>
          </cell>
        </row>
        <row r="5624">
          <cell r="E5624" t="str">
            <v>ORANG</v>
          </cell>
          <cell r="H5624" t="str">
            <v>(Orang-hari)</v>
          </cell>
          <cell r="I5624" t="str">
            <v>(Rp/Org/Hari)</v>
          </cell>
          <cell r="J5624" t="str">
            <v>(Rp)</v>
          </cell>
          <cell r="K5624" t="str">
            <v>(Rp)</v>
          </cell>
        </row>
        <row r="5626">
          <cell r="A5626" t="str">
            <v>P</v>
          </cell>
          <cell r="B5626" t="str">
            <v xml:space="preserve"> Buruh tak terampil</v>
          </cell>
          <cell r="E5626">
            <v>600</v>
          </cell>
          <cell r="F5626">
            <v>1</v>
          </cell>
          <cell r="G5626" t="str">
            <v>L 101</v>
          </cell>
          <cell r="H5626">
            <v>600</v>
          </cell>
          <cell r="I5626">
            <v>21800</v>
          </cell>
          <cell r="J5626">
            <v>13080000</v>
          </cell>
        </row>
        <row r="5627">
          <cell r="A5627" t="str">
            <v>E</v>
          </cell>
          <cell r="B5627" t="str">
            <v xml:space="preserve"> Mandor</v>
          </cell>
          <cell r="E5627">
            <v>30</v>
          </cell>
          <cell r="F5627">
            <v>1</v>
          </cell>
          <cell r="G5627" t="str">
            <v>L 061</v>
          </cell>
          <cell r="H5627">
            <v>30</v>
          </cell>
          <cell r="I5627">
            <v>34400</v>
          </cell>
          <cell r="J5627">
            <v>1032000</v>
          </cell>
        </row>
        <row r="5628">
          <cell r="A5628" t="str">
            <v>K</v>
          </cell>
          <cell r="B5628" t="str">
            <v>Tukang Batu</v>
          </cell>
          <cell r="E5628">
            <v>50</v>
          </cell>
          <cell r="F5628">
            <v>1</v>
          </cell>
          <cell r="G5628" t="str">
            <v>L 079</v>
          </cell>
          <cell r="H5628">
            <v>50</v>
          </cell>
          <cell r="I5628">
            <v>31400</v>
          </cell>
          <cell r="J5628">
            <v>1570000</v>
          </cell>
        </row>
        <row r="5629">
          <cell r="A5629" t="str">
            <v>E</v>
          </cell>
          <cell r="B5629" t="str">
            <v xml:space="preserve"> Kepala tukang</v>
          </cell>
          <cell r="E5629">
            <v>5</v>
          </cell>
          <cell r="F5629">
            <v>1</v>
          </cell>
          <cell r="G5629" t="str">
            <v>L 073</v>
          </cell>
          <cell r="H5629">
            <v>5</v>
          </cell>
          <cell r="I5629">
            <v>34400</v>
          </cell>
          <cell r="J5629">
            <v>172000</v>
          </cell>
        </row>
        <row r="5630">
          <cell r="A5630" t="str">
            <v>R</v>
          </cell>
        </row>
        <row r="5631">
          <cell r="A5631" t="str">
            <v>J</v>
          </cell>
        </row>
        <row r="5632">
          <cell r="A5632" t="str">
            <v>A</v>
          </cell>
        </row>
        <row r="5640">
          <cell r="D5640" t="str">
            <v xml:space="preserve"> JUMLAH BIAYA UNTUK PEKERJA</v>
          </cell>
          <cell r="L5640">
            <v>15854000</v>
          </cell>
        </row>
        <row r="5641">
          <cell r="B5641" t="str">
            <v>MATERIAL</v>
          </cell>
          <cell r="F5641" t="str">
            <v>SATUAN</v>
          </cell>
          <cell r="G5641" t="str">
            <v>KODE</v>
          </cell>
          <cell r="H5641" t="str">
            <v>TOTAL VOL</v>
          </cell>
          <cell r="I5641" t="str">
            <v>H A R G A</v>
          </cell>
          <cell r="J5641" t="str">
            <v>BIAYA</v>
          </cell>
          <cell r="K5641" t="str">
            <v>SUB TOTAL</v>
          </cell>
        </row>
        <row r="5642">
          <cell r="I5642" t="str">
            <v>(Rp/Satuan)</v>
          </cell>
          <cell r="J5642" t="str">
            <v>(Rp)</v>
          </cell>
          <cell r="K5642" t="str">
            <v>(Rp)</v>
          </cell>
        </row>
        <row r="5643">
          <cell r="A5643" t="str">
            <v xml:space="preserve"> </v>
          </cell>
        </row>
        <row r="5644">
          <cell r="A5644" t="str">
            <v>M</v>
          </cell>
          <cell r="B5644" t="str">
            <v>Pasir beton</v>
          </cell>
          <cell r="F5644" t="str">
            <v>M3</v>
          </cell>
          <cell r="G5644" t="str">
            <v>M 041</v>
          </cell>
          <cell r="H5644">
            <v>50</v>
          </cell>
          <cell r="I5644">
            <v>69210</v>
          </cell>
          <cell r="J5644">
            <v>3460500</v>
          </cell>
        </row>
        <row r="5645">
          <cell r="A5645" t="str">
            <v>A</v>
          </cell>
          <cell r="B5645" t="str">
            <v>Semen</v>
          </cell>
          <cell r="F5645" t="str">
            <v>50 Kg</v>
          </cell>
          <cell r="G5645" t="str">
            <v>M 080</v>
          </cell>
          <cell r="H5645">
            <v>525.82000000000005</v>
          </cell>
          <cell r="I5645">
            <v>30960</v>
          </cell>
          <cell r="J5645">
            <v>16279387.199999999</v>
          </cell>
        </row>
        <row r="5646">
          <cell r="A5646" t="str">
            <v>T</v>
          </cell>
          <cell r="B5646" t="str">
            <v>Batu Koral/Kerikil</v>
          </cell>
          <cell r="F5646" t="str">
            <v>M3</v>
          </cell>
          <cell r="G5646" t="str">
            <v xml:space="preserve"> </v>
          </cell>
          <cell r="H5646">
            <v>100</v>
          </cell>
          <cell r="I5646">
            <v>34950</v>
          </cell>
          <cell r="J5646">
            <v>3495000</v>
          </cell>
        </row>
        <row r="5647">
          <cell r="A5647" t="str">
            <v>E</v>
          </cell>
        </row>
        <row r="5648">
          <cell r="A5648" t="str">
            <v>R</v>
          </cell>
        </row>
        <row r="5649">
          <cell r="A5649" t="str">
            <v>I</v>
          </cell>
        </row>
        <row r="5650">
          <cell r="A5650" t="str">
            <v>A</v>
          </cell>
        </row>
        <row r="5651">
          <cell r="A5651" t="str">
            <v>L</v>
          </cell>
        </row>
        <row r="5653">
          <cell r="E5653" t="str">
            <v xml:space="preserve"> </v>
          </cell>
        </row>
        <row r="5654">
          <cell r="E5654" t="str">
            <v xml:space="preserve"> </v>
          </cell>
        </row>
        <row r="5655">
          <cell r="E5655" t="str">
            <v xml:space="preserve"> </v>
          </cell>
        </row>
        <row r="5656">
          <cell r="B5656" t="str">
            <v xml:space="preserve"> </v>
          </cell>
          <cell r="E5656" t="str">
            <v xml:space="preserve"> </v>
          </cell>
          <cell r="F5656" t="str">
            <v xml:space="preserve"> </v>
          </cell>
          <cell r="G5656" t="str">
            <v xml:space="preserve"> </v>
          </cell>
          <cell r="H5656" t="str">
            <v xml:space="preserve"> </v>
          </cell>
          <cell r="I5656" t="str">
            <v xml:space="preserve"> </v>
          </cell>
        </row>
        <row r="5658">
          <cell r="D5658" t="str">
            <v xml:space="preserve"> JUMLAH BIAYA UNTUK MATERIAL</v>
          </cell>
          <cell r="L5658">
            <v>23234887.199999999</v>
          </cell>
        </row>
        <row r="5659">
          <cell r="B5659" t="str">
            <v>PERALATAN</v>
          </cell>
          <cell r="E5659" t="str">
            <v>JUMLAH</v>
          </cell>
          <cell r="F5659" t="str">
            <v xml:space="preserve">HARI </v>
          </cell>
          <cell r="G5659" t="str">
            <v>KODE</v>
          </cell>
          <cell r="H5659" t="str">
            <v>JAM KERJA</v>
          </cell>
          <cell r="I5659" t="str">
            <v>HARGA</v>
          </cell>
          <cell r="J5659" t="str">
            <v>BIAYA</v>
          </cell>
          <cell r="K5659" t="str">
            <v>SUB TOTAL</v>
          </cell>
        </row>
        <row r="5660">
          <cell r="E5660" t="str">
            <v>ALAT</v>
          </cell>
          <cell r="F5660" t="str">
            <v>KERJA</v>
          </cell>
          <cell r="I5660" t="str">
            <v>(Rp/Jam)</v>
          </cell>
          <cell r="J5660" t="str">
            <v>(Rp)</v>
          </cell>
          <cell r="K5660" t="str">
            <v>(Rp)</v>
          </cell>
        </row>
        <row r="5662">
          <cell r="A5662" t="str">
            <v>P</v>
          </cell>
        </row>
        <row r="5663">
          <cell r="A5663" t="str">
            <v>E</v>
          </cell>
        </row>
        <row r="5664">
          <cell r="A5664" t="str">
            <v>R</v>
          </cell>
        </row>
        <row r="5665">
          <cell r="A5665" t="str">
            <v>A</v>
          </cell>
        </row>
        <row r="5666">
          <cell r="A5666" t="str">
            <v>L</v>
          </cell>
        </row>
        <row r="5667">
          <cell r="A5667" t="str">
            <v>A</v>
          </cell>
        </row>
        <row r="5668">
          <cell r="A5668" t="str">
            <v>T</v>
          </cell>
        </row>
        <row r="5669">
          <cell r="A5669" t="str">
            <v>A</v>
          </cell>
        </row>
        <row r="5670">
          <cell r="A5670" t="str">
            <v>N</v>
          </cell>
        </row>
        <row r="5676">
          <cell r="D5676" t="str">
            <v xml:space="preserve"> JUMLAH BIAYA UNTUK PERALATAN</v>
          </cell>
          <cell r="L5676">
            <v>0</v>
          </cell>
        </row>
        <row r="5677">
          <cell r="J5677" t="str">
            <v xml:space="preserve"> T O T A L (Rp)</v>
          </cell>
          <cell r="L5677">
            <v>39088887.200000003</v>
          </cell>
        </row>
        <row r="5679">
          <cell r="B5679" t="str">
            <v>VOLUME  :</v>
          </cell>
          <cell r="C5679">
            <v>100</v>
          </cell>
          <cell r="E5679" t="str">
            <v>SATUAN  :</v>
          </cell>
          <cell r="F5679" t="str">
            <v>M3</v>
          </cell>
          <cell r="H5679" t="str">
            <v>HARGA SATUAN  :</v>
          </cell>
          <cell r="I5679">
            <v>390888.87</v>
          </cell>
          <cell r="J5679" t="str">
            <v xml:space="preserve">                  per</v>
          </cell>
          <cell r="K5679" t="str">
            <v>M3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 xml:space="preserve"> </v>
          </cell>
        </row>
        <row r="5734">
          <cell r="E5734" t="str">
            <v xml:space="preserve"> </v>
          </cell>
        </row>
        <row r="5735">
          <cell r="E5735" t="str">
            <v xml:space="preserve"> </v>
          </cell>
        </row>
        <row r="5736">
          <cell r="E5736" t="str">
            <v xml:space="preserve"> </v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5762">
          <cell r="A5762" t="str">
            <v>ANALISA HARGA SATUAN</v>
          </cell>
          <cell r="L5762" t="str">
            <v>KODE</v>
          </cell>
        </row>
        <row r="5763">
          <cell r="A5763" t="str">
            <v>URUGAN TANAH DIPADATKAN</v>
          </cell>
        </row>
        <row r="5764">
          <cell r="A5764" t="str">
            <v>(MENGGUNAKAN BURUH)</v>
          </cell>
          <cell r="L5764" t="str">
            <v>A.17</v>
          </cell>
        </row>
        <row r="5766">
          <cell r="A5766" t="str">
            <v xml:space="preserve"> PROPINSI            :</v>
          </cell>
          <cell r="C5766" t="str">
            <v>LAMPUNG</v>
          </cell>
          <cell r="E5766" t="str">
            <v>KODE</v>
          </cell>
          <cell r="F5766" t="str">
            <v xml:space="preserve">KOTA </v>
          </cell>
          <cell r="H5766" t="str">
            <v>KODE</v>
          </cell>
          <cell r="I5766" t="str">
            <v xml:space="preserve"> DISIAPKAN OLEH :</v>
          </cell>
          <cell r="K5766" t="str">
            <v>TANGGAL</v>
          </cell>
        </row>
        <row r="5767">
          <cell r="E5767" t="str">
            <v>[071]</v>
          </cell>
          <cell r="F5767" t="str">
            <v>BANDAR LAMPUNG</v>
          </cell>
          <cell r="H5767" t="str">
            <v>[018]</v>
          </cell>
          <cell r="I5767" t="str">
            <v>CV.PUTRA SILIWANGI JAYA</v>
          </cell>
          <cell r="K5767" t="str">
            <v>05 Agustus 2005</v>
          </cell>
        </row>
        <row r="5770">
          <cell r="A5770" t="str">
            <v xml:space="preserve"> URAIAN</v>
          </cell>
          <cell r="F5770" t="str">
            <v xml:space="preserve"> ANGGAPAN / ASUMSI</v>
          </cell>
        </row>
        <row r="5771">
          <cell r="A5771" t="str">
            <v xml:space="preserve"> 1.</v>
          </cell>
          <cell r="B5771" t="str">
            <v>Lahan yang akan diurug telah siap</v>
          </cell>
          <cell r="F5771" t="str">
            <v xml:space="preserve"> 1. Menggunakan Tenaga Manusia  100 m3/hari</v>
          </cell>
        </row>
        <row r="5772">
          <cell r="A5772" t="str">
            <v xml:space="preserve"> 2.</v>
          </cell>
          <cell r="B5772" t="str">
            <v>Pekerja mengurugkan, meratakan, dan</v>
          </cell>
        </row>
        <row r="5773">
          <cell r="B5773" t="str">
            <v>memadatkan dengan material yang ada</v>
          </cell>
        </row>
        <row r="5783">
          <cell r="B5783" t="str">
            <v>PEKERJA</v>
          </cell>
          <cell r="E5783" t="str">
            <v>JUMLAH</v>
          </cell>
          <cell r="F5783" t="str">
            <v>HARI</v>
          </cell>
          <cell r="G5783" t="str">
            <v>KODE</v>
          </cell>
          <cell r="H5783" t="str">
            <v>TOTAL VOL</v>
          </cell>
          <cell r="I5783" t="str">
            <v>UPAH</v>
          </cell>
          <cell r="J5783" t="str">
            <v>BIAYA</v>
          </cell>
          <cell r="K5783" t="str">
            <v>SUB TOTAL</v>
          </cell>
        </row>
        <row r="5784">
          <cell r="E5784" t="str">
            <v>ORANG</v>
          </cell>
          <cell r="H5784" t="str">
            <v>(Orang hari)</v>
          </cell>
          <cell r="I5784" t="str">
            <v>(Rp/Org/Hari)</v>
          </cell>
          <cell r="J5784" t="str">
            <v>(Rp)</v>
          </cell>
          <cell r="K5784" t="str">
            <v>(Rp)</v>
          </cell>
        </row>
        <row r="5786">
          <cell r="A5786" t="str">
            <v>P</v>
          </cell>
          <cell r="B5786" t="str">
            <v>Buruh tak terampil</v>
          </cell>
          <cell r="E5786">
            <v>25</v>
          </cell>
          <cell r="F5786">
            <v>1</v>
          </cell>
          <cell r="G5786" t="str">
            <v>L 101</v>
          </cell>
          <cell r="H5786">
            <v>25</v>
          </cell>
          <cell r="I5786">
            <v>21800</v>
          </cell>
          <cell r="J5786">
            <v>545000</v>
          </cell>
        </row>
        <row r="5787">
          <cell r="A5787" t="str">
            <v>E</v>
          </cell>
          <cell r="B5787" t="str">
            <v>Mandor</v>
          </cell>
          <cell r="E5787">
            <v>1</v>
          </cell>
          <cell r="F5787">
            <v>1</v>
          </cell>
          <cell r="G5787" t="str">
            <v>L 061</v>
          </cell>
          <cell r="H5787">
            <v>1</v>
          </cell>
          <cell r="I5787">
            <v>34400</v>
          </cell>
          <cell r="J5787">
            <v>34400</v>
          </cell>
        </row>
        <row r="5788">
          <cell r="A5788" t="str">
            <v>K</v>
          </cell>
        </row>
        <row r="5789">
          <cell r="A5789" t="str">
            <v>E</v>
          </cell>
        </row>
        <row r="5790">
          <cell r="A5790" t="str">
            <v>R</v>
          </cell>
        </row>
        <row r="5791">
          <cell r="A5791" t="str">
            <v>J</v>
          </cell>
        </row>
        <row r="5792">
          <cell r="A5792" t="str">
            <v>A</v>
          </cell>
        </row>
        <row r="5800">
          <cell r="D5800" t="str">
            <v xml:space="preserve"> JUMLAH BIAYA UNTUK PEKERJA</v>
          </cell>
          <cell r="L5800">
            <v>579400</v>
          </cell>
        </row>
        <row r="5801">
          <cell r="B5801" t="str">
            <v>MATERIAL</v>
          </cell>
          <cell r="F5801" t="str">
            <v>SATUAN</v>
          </cell>
          <cell r="G5801" t="str">
            <v>KODE</v>
          </cell>
          <cell r="H5801" t="str">
            <v>TOTAL VOL</v>
          </cell>
          <cell r="I5801" t="str">
            <v>HARGA SATUAN</v>
          </cell>
          <cell r="J5801" t="str">
            <v>BIAYA</v>
          </cell>
          <cell r="K5801" t="str">
            <v>SUB TOTAL</v>
          </cell>
        </row>
        <row r="5802">
          <cell r="I5802" t="str">
            <v>(Rp.)</v>
          </cell>
          <cell r="J5802" t="str">
            <v>(Rp)</v>
          </cell>
          <cell r="K5802" t="str">
            <v>(Rp)</v>
          </cell>
        </row>
        <row r="5804">
          <cell r="A5804" t="str">
            <v>M</v>
          </cell>
        </row>
        <row r="5805">
          <cell r="A5805" t="str">
            <v>A</v>
          </cell>
        </row>
        <row r="5806">
          <cell r="A5806" t="str">
            <v>T</v>
          </cell>
        </row>
        <row r="5807">
          <cell r="A5807" t="str">
            <v>E</v>
          </cell>
        </row>
        <row r="5808">
          <cell r="A5808" t="str">
            <v>R</v>
          </cell>
        </row>
        <row r="5809">
          <cell r="A5809" t="str">
            <v>I</v>
          </cell>
        </row>
        <row r="5810">
          <cell r="A5810" t="str">
            <v>A</v>
          </cell>
        </row>
        <row r="5811">
          <cell r="A5811" t="str">
            <v>L</v>
          </cell>
        </row>
        <row r="5813">
          <cell r="E5813" t="str">
            <v xml:space="preserve"> </v>
          </cell>
        </row>
        <row r="5814">
          <cell r="E5814" t="str">
            <v xml:space="preserve"> </v>
          </cell>
        </row>
        <row r="5815">
          <cell r="E5815" t="str">
            <v xml:space="preserve"> </v>
          </cell>
        </row>
        <row r="5816">
          <cell r="E5816" t="str">
            <v xml:space="preserve"> </v>
          </cell>
        </row>
        <row r="5818">
          <cell r="D5818" t="str">
            <v xml:space="preserve"> JUMLAH BIAYA UNTUK MATERIAL</v>
          </cell>
          <cell r="L5818">
            <v>0</v>
          </cell>
        </row>
        <row r="5819">
          <cell r="B5819" t="str">
            <v>PERALATAN</v>
          </cell>
          <cell r="E5819" t="str">
            <v>JUMLAH</v>
          </cell>
          <cell r="F5819" t="str">
            <v xml:space="preserve">HARI </v>
          </cell>
          <cell r="G5819" t="str">
            <v>KODE</v>
          </cell>
          <cell r="H5819" t="str">
            <v>JAM KERJA</v>
          </cell>
          <cell r="I5819" t="str">
            <v>HARGA</v>
          </cell>
          <cell r="J5819" t="str">
            <v>BIAYA</v>
          </cell>
          <cell r="K5819" t="str">
            <v>SUB TOTAL</v>
          </cell>
        </row>
        <row r="5820">
          <cell r="E5820" t="str">
            <v>ALAT</v>
          </cell>
          <cell r="F5820" t="str">
            <v>KERJA</v>
          </cell>
          <cell r="I5820" t="str">
            <v>(Rp/Jam)</v>
          </cell>
          <cell r="J5820" t="str">
            <v>(Rp)</v>
          </cell>
          <cell r="K5820" t="str">
            <v>(Rp)</v>
          </cell>
        </row>
        <row r="5822">
          <cell r="A5822" t="str">
            <v>P</v>
          </cell>
        </row>
        <row r="5823">
          <cell r="A5823" t="str">
            <v>E</v>
          </cell>
        </row>
        <row r="5824">
          <cell r="A5824" t="str">
            <v>R</v>
          </cell>
        </row>
        <row r="5825">
          <cell r="A5825" t="str">
            <v>A</v>
          </cell>
        </row>
        <row r="5826">
          <cell r="A5826" t="str">
            <v>L</v>
          </cell>
        </row>
        <row r="5827">
          <cell r="A5827" t="str">
            <v>A</v>
          </cell>
        </row>
        <row r="5828">
          <cell r="A5828" t="str">
            <v>T</v>
          </cell>
        </row>
        <row r="5829">
          <cell r="A5829" t="str">
            <v>A</v>
          </cell>
        </row>
        <row r="5830">
          <cell r="A5830" t="str">
            <v>N</v>
          </cell>
        </row>
        <row r="5836">
          <cell r="D5836" t="str">
            <v xml:space="preserve"> JUMLAH BIAYA UNTUK PERALATAN</v>
          </cell>
          <cell r="L5836">
            <v>0</v>
          </cell>
        </row>
        <row r="5837">
          <cell r="J5837" t="str">
            <v xml:space="preserve"> T O T A L (Rp)</v>
          </cell>
          <cell r="L5837">
            <v>579400</v>
          </cell>
        </row>
        <row r="5839">
          <cell r="B5839" t="str">
            <v>VOLUME  :</v>
          </cell>
          <cell r="C5839">
            <v>100</v>
          </cell>
          <cell r="E5839" t="str">
            <v>SATUAN  :</v>
          </cell>
          <cell r="F5839" t="str">
            <v>M 3</v>
          </cell>
          <cell r="H5839" t="str">
            <v>HARGA SATUAN  :</v>
          </cell>
          <cell r="I5839">
            <v>5794</v>
          </cell>
          <cell r="J5839" t="str">
            <v xml:space="preserve">                  per</v>
          </cell>
          <cell r="K5839" t="str">
            <v>M 3</v>
          </cell>
        </row>
        <row r="5922">
          <cell r="A5922" t="str">
            <v>ANALISA HARGA SATUAN</v>
          </cell>
          <cell r="L5922" t="str">
            <v>KODE</v>
          </cell>
        </row>
        <row r="5923">
          <cell r="A5923" t="str">
            <v>GALIAN TANAH BIASA</v>
          </cell>
        </row>
        <row r="5924">
          <cell r="A5924" t="str">
            <v>(MENGGUNAKAN BURUH)</v>
          </cell>
          <cell r="L5924" t="str">
            <v>A.1</v>
          </cell>
        </row>
        <row r="5926">
          <cell r="A5926" t="str">
            <v xml:space="preserve"> PROPINSI            :</v>
          </cell>
          <cell r="C5926" t="str">
            <v>LAMPUNG</v>
          </cell>
          <cell r="E5926" t="str">
            <v>KODE</v>
          </cell>
          <cell r="F5926" t="str">
            <v xml:space="preserve">KOTA </v>
          </cell>
          <cell r="H5926" t="str">
            <v>KODE</v>
          </cell>
          <cell r="I5926" t="str">
            <v xml:space="preserve"> DISIAPKAN OLEH :</v>
          </cell>
          <cell r="K5926" t="str">
            <v>TANGGAL</v>
          </cell>
        </row>
        <row r="5927">
          <cell r="E5927" t="str">
            <v>[071]</v>
          </cell>
          <cell r="F5927" t="str">
            <v>BANDAR LAMPUNG</v>
          </cell>
          <cell r="H5927" t="str">
            <v>[018]</v>
          </cell>
          <cell r="I5927" t="str">
            <v>CV.PUTRA SILIWANGI JAYA</v>
          </cell>
          <cell r="K5927" t="str">
            <v>05 Agustus 2005</v>
          </cell>
        </row>
        <row r="5930">
          <cell r="A5930" t="str">
            <v xml:space="preserve"> URAIAN</v>
          </cell>
          <cell r="F5930" t="str">
            <v xml:space="preserve"> ANGGAPAN / ASUMSI</v>
          </cell>
        </row>
        <row r="5943">
          <cell r="B5943" t="str">
            <v>PEKERJA</v>
          </cell>
          <cell r="E5943" t="str">
            <v>JUMLAH</v>
          </cell>
          <cell r="F5943" t="str">
            <v>HARI</v>
          </cell>
          <cell r="G5943" t="str">
            <v>KODE</v>
          </cell>
          <cell r="H5943" t="str">
            <v>TOTAL VOL</v>
          </cell>
          <cell r="I5943" t="str">
            <v>UPAH</v>
          </cell>
          <cell r="J5943" t="str">
            <v>BIAYA</v>
          </cell>
          <cell r="K5943" t="str">
            <v>SUB TOTAL</v>
          </cell>
        </row>
        <row r="5944">
          <cell r="E5944" t="str">
            <v>ORANG</v>
          </cell>
          <cell r="H5944" t="str">
            <v>(Orang hari)</v>
          </cell>
          <cell r="I5944" t="str">
            <v>(Rp/Org/Hari)</v>
          </cell>
          <cell r="J5944" t="str">
            <v>(Rp)</v>
          </cell>
          <cell r="K5944" t="str">
            <v>(Rp)</v>
          </cell>
        </row>
        <row r="5946">
          <cell r="A5946" t="str">
            <v>P</v>
          </cell>
          <cell r="B5946" t="str">
            <v>Buruh tak terampil</v>
          </cell>
          <cell r="E5946">
            <v>750</v>
          </cell>
          <cell r="F5946">
            <v>1</v>
          </cell>
          <cell r="G5946" t="str">
            <v>L 101</v>
          </cell>
          <cell r="H5946">
            <v>750</v>
          </cell>
          <cell r="I5946">
            <v>21800</v>
          </cell>
          <cell r="J5946">
            <v>16350000</v>
          </cell>
        </row>
        <row r="5947">
          <cell r="A5947" t="str">
            <v>E</v>
          </cell>
          <cell r="B5947" t="str">
            <v>Mandor</v>
          </cell>
          <cell r="E5947">
            <v>25</v>
          </cell>
          <cell r="F5947">
            <v>1</v>
          </cell>
          <cell r="G5947" t="str">
            <v>L 061</v>
          </cell>
          <cell r="H5947">
            <v>25</v>
          </cell>
          <cell r="I5947">
            <v>34400</v>
          </cell>
          <cell r="J5947">
            <v>860000</v>
          </cell>
        </row>
        <row r="5948">
          <cell r="A5948" t="str">
            <v>K</v>
          </cell>
        </row>
        <row r="5949">
          <cell r="A5949" t="str">
            <v>E</v>
          </cell>
        </row>
        <row r="5950">
          <cell r="A5950" t="str">
            <v>R</v>
          </cell>
        </row>
        <row r="5951">
          <cell r="A5951" t="str">
            <v>J</v>
          </cell>
        </row>
        <row r="5952">
          <cell r="A5952" t="str">
            <v>A</v>
          </cell>
        </row>
        <row r="5960">
          <cell r="D5960" t="str">
            <v xml:space="preserve"> JUMLAH BIAYA UNTUK PEKERJA</v>
          </cell>
          <cell r="L5960">
            <v>17210000</v>
          </cell>
        </row>
        <row r="5961">
          <cell r="B5961" t="str">
            <v>MATERIAL</v>
          </cell>
          <cell r="F5961" t="str">
            <v>SATUAN</v>
          </cell>
          <cell r="G5961" t="str">
            <v>KODE</v>
          </cell>
          <cell r="H5961" t="str">
            <v>TOTAL VOL</v>
          </cell>
          <cell r="I5961" t="str">
            <v>HARGA SATUAN</v>
          </cell>
          <cell r="J5961" t="str">
            <v>BIAYA</v>
          </cell>
          <cell r="K5961" t="str">
            <v>SUB TOTAL</v>
          </cell>
        </row>
        <row r="5962">
          <cell r="H5962" t="str">
            <v>(Orang hari)</v>
          </cell>
          <cell r="I5962" t="str">
            <v>(Rp.)</v>
          </cell>
          <cell r="J5962" t="str">
            <v>(Rp)</v>
          </cell>
          <cell r="K5962" t="str">
            <v>(Rp)</v>
          </cell>
        </row>
        <row r="5964">
          <cell r="A5964" t="str">
            <v>M</v>
          </cell>
        </row>
        <row r="5965">
          <cell r="A5965" t="str">
            <v>A</v>
          </cell>
        </row>
        <row r="5966">
          <cell r="A5966" t="str">
            <v>T</v>
          </cell>
        </row>
        <row r="5967">
          <cell r="A5967" t="str">
            <v>E</v>
          </cell>
        </row>
        <row r="5968">
          <cell r="A5968" t="str">
            <v>R</v>
          </cell>
        </row>
        <row r="5969">
          <cell r="A5969" t="str">
            <v>I</v>
          </cell>
        </row>
        <row r="5970">
          <cell r="A5970" t="str">
            <v>A</v>
          </cell>
        </row>
        <row r="5971">
          <cell r="A5971" t="str">
            <v>L</v>
          </cell>
        </row>
        <row r="5973">
          <cell r="E5973" t="str">
            <v xml:space="preserve"> </v>
          </cell>
        </row>
        <row r="5974">
          <cell r="E5974" t="str">
            <v xml:space="preserve"> </v>
          </cell>
        </row>
        <row r="5975">
          <cell r="E5975" t="str">
            <v xml:space="preserve"> </v>
          </cell>
        </row>
        <row r="5976">
          <cell r="E5976" t="str">
            <v xml:space="preserve"> </v>
          </cell>
        </row>
        <row r="5978">
          <cell r="D5978" t="str">
            <v xml:space="preserve"> JUMLAH BIAYA UNTUK MATERIAL</v>
          </cell>
          <cell r="L5978">
            <v>0</v>
          </cell>
        </row>
        <row r="5979">
          <cell r="B5979" t="str">
            <v>PERALATAN</v>
          </cell>
          <cell r="E5979" t="str">
            <v>JUMLAH</v>
          </cell>
          <cell r="F5979" t="str">
            <v xml:space="preserve">HARI </v>
          </cell>
          <cell r="G5979" t="str">
            <v>KODE</v>
          </cell>
          <cell r="H5979" t="str">
            <v>JAM KERJA</v>
          </cell>
          <cell r="I5979" t="str">
            <v>HARGA</v>
          </cell>
          <cell r="J5979" t="str">
            <v>BIAYA</v>
          </cell>
          <cell r="K5979" t="str">
            <v>SUB TOTAL</v>
          </cell>
        </row>
        <row r="5980">
          <cell r="E5980" t="str">
            <v>ALAT</v>
          </cell>
          <cell r="F5980" t="str">
            <v>KERJA</v>
          </cell>
          <cell r="I5980" t="str">
            <v>(Rp/Jam)</v>
          </cell>
          <cell r="J5980" t="str">
            <v>(Rp)</v>
          </cell>
          <cell r="K5980" t="str">
            <v>(Rp)</v>
          </cell>
        </row>
        <row r="5982">
          <cell r="A5982" t="str">
            <v>P</v>
          </cell>
        </row>
        <row r="5983">
          <cell r="A5983" t="str">
            <v>E</v>
          </cell>
        </row>
        <row r="5984">
          <cell r="A5984" t="str">
            <v>R</v>
          </cell>
        </row>
        <row r="5985">
          <cell r="A5985" t="str">
            <v>A</v>
          </cell>
        </row>
        <row r="5986">
          <cell r="A5986" t="str">
            <v>L</v>
          </cell>
        </row>
        <row r="5987">
          <cell r="A5987" t="str">
            <v>A</v>
          </cell>
        </row>
        <row r="5988">
          <cell r="A5988" t="str">
            <v>T</v>
          </cell>
        </row>
        <row r="5989">
          <cell r="A5989" t="str">
            <v>A</v>
          </cell>
        </row>
        <row r="5990">
          <cell r="A5990" t="str">
            <v>N</v>
          </cell>
        </row>
        <row r="5996">
          <cell r="D5996" t="str">
            <v xml:space="preserve"> JUMLAH BIAYA UNTUK PERALATAN</v>
          </cell>
          <cell r="L5996">
            <v>0</v>
          </cell>
        </row>
        <row r="5997">
          <cell r="J5997" t="str">
            <v xml:space="preserve"> T O T A L (Rp)</v>
          </cell>
          <cell r="L5997">
            <v>17210000</v>
          </cell>
        </row>
        <row r="5999">
          <cell r="B5999" t="str">
            <v>VOLUME  :</v>
          </cell>
          <cell r="C5999">
            <v>1000</v>
          </cell>
          <cell r="E5999" t="str">
            <v>SATUAN  :</v>
          </cell>
          <cell r="F5999" t="str">
            <v>M 2</v>
          </cell>
          <cell r="H5999" t="str">
            <v>HARGA SATUAN  :</v>
          </cell>
          <cell r="I5999">
            <v>17210</v>
          </cell>
          <cell r="J5999" t="str">
            <v xml:space="preserve">                  per</v>
          </cell>
          <cell r="K5999" t="str">
            <v>M 2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 xml:space="preserve"> </v>
          </cell>
        </row>
        <row r="6098">
          <cell r="A6098" t="str">
            <v xml:space="preserve"> </v>
          </cell>
        </row>
        <row r="6103">
          <cell r="F6103" t="str">
            <v xml:space="preserve"> </v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 xml:space="preserve"> </v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 xml:space="preserve"> </v>
          </cell>
          <cell r="E6133" t="str">
            <v xml:space="preserve"> </v>
          </cell>
          <cell r="F6133" t="str">
            <v xml:space="preserve"> </v>
          </cell>
          <cell r="G6133" t="str">
            <v xml:space="preserve"> </v>
          </cell>
          <cell r="H6133" t="str">
            <v xml:space="preserve"> </v>
          </cell>
          <cell r="I6133" t="str">
            <v xml:space="preserve"> </v>
          </cell>
        </row>
        <row r="6134">
          <cell r="B6134" t="str">
            <v xml:space="preserve"> </v>
          </cell>
          <cell r="E6134" t="str">
            <v xml:space="preserve"> </v>
          </cell>
          <cell r="F6134" t="str">
            <v xml:space="preserve"> </v>
          </cell>
          <cell r="G6134" t="str">
            <v xml:space="preserve"> </v>
          </cell>
          <cell r="H6134" t="str">
            <v xml:space="preserve"> </v>
          </cell>
          <cell r="I6134" t="str">
            <v xml:space="preserve"> </v>
          </cell>
        </row>
        <row r="6135">
          <cell r="B6135" t="str">
            <v xml:space="preserve"> </v>
          </cell>
          <cell r="E6135" t="str">
            <v xml:space="preserve"> </v>
          </cell>
          <cell r="F6135" t="str">
            <v xml:space="preserve"> </v>
          </cell>
          <cell r="G6135" t="str">
            <v xml:space="preserve"> </v>
          </cell>
          <cell r="H6135" t="str">
            <v xml:space="preserve"> </v>
          </cell>
          <cell r="I6135" t="str">
            <v xml:space="preserve"> </v>
          </cell>
        </row>
        <row r="6136">
          <cell r="B6136" t="str">
            <v xml:space="preserve"> </v>
          </cell>
          <cell r="E6136" t="str">
            <v xml:space="preserve"> </v>
          </cell>
          <cell r="F6136" t="str">
            <v xml:space="preserve"> </v>
          </cell>
          <cell r="G6136" t="str">
            <v xml:space="preserve"> </v>
          </cell>
          <cell r="H6136" t="str">
            <v xml:space="preserve"> </v>
          </cell>
          <cell r="I6136" t="str">
            <v xml:space="preserve"> </v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 xml:space="preserve"> </v>
          </cell>
        </row>
        <row r="6178">
          <cell r="A6178" t="str">
            <v xml:space="preserve"> </v>
          </cell>
        </row>
        <row r="6183">
          <cell r="F6183" t="str">
            <v xml:space="preserve"> </v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 xml:space="preserve"> </v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 xml:space="preserve"> </v>
          </cell>
          <cell r="E6213" t="str">
            <v xml:space="preserve"> </v>
          </cell>
          <cell r="F6213" t="str">
            <v xml:space="preserve"> </v>
          </cell>
          <cell r="G6213" t="str">
            <v xml:space="preserve"> </v>
          </cell>
          <cell r="H6213" t="str">
            <v xml:space="preserve"> </v>
          </cell>
          <cell r="I6213" t="str">
            <v xml:space="preserve"> </v>
          </cell>
        </row>
        <row r="6214">
          <cell r="B6214" t="str">
            <v xml:space="preserve"> </v>
          </cell>
          <cell r="E6214" t="str">
            <v xml:space="preserve"> </v>
          </cell>
          <cell r="F6214" t="str">
            <v xml:space="preserve"> </v>
          </cell>
          <cell r="G6214" t="str">
            <v xml:space="preserve"> </v>
          </cell>
          <cell r="H6214" t="str">
            <v xml:space="preserve"> </v>
          </cell>
          <cell r="I6214" t="str">
            <v xml:space="preserve"> </v>
          </cell>
        </row>
        <row r="6215">
          <cell r="B6215" t="str">
            <v xml:space="preserve"> </v>
          </cell>
          <cell r="E6215" t="str">
            <v xml:space="preserve"> </v>
          </cell>
          <cell r="F6215" t="str">
            <v xml:space="preserve"> </v>
          </cell>
          <cell r="G6215" t="str">
            <v xml:space="preserve"> </v>
          </cell>
          <cell r="H6215" t="str">
            <v xml:space="preserve"> </v>
          </cell>
          <cell r="I6215" t="str">
            <v xml:space="preserve"> </v>
          </cell>
        </row>
        <row r="6216">
          <cell r="B6216" t="str">
            <v xml:space="preserve"> </v>
          </cell>
          <cell r="E6216" t="str">
            <v xml:space="preserve"> </v>
          </cell>
          <cell r="F6216" t="str">
            <v xml:space="preserve"> </v>
          </cell>
          <cell r="G6216" t="str">
            <v xml:space="preserve"> </v>
          </cell>
          <cell r="H6216" t="str">
            <v xml:space="preserve"> </v>
          </cell>
          <cell r="I6216" t="str">
            <v xml:space="preserve"> </v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 xml:space="preserve"> </v>
          </cell>
        </row>
        <row r="214">
          <cell r="E214" t="str">
            <v xml:space="preserve"> </v>
          </cell>
        </row>
        <row r="215">
          <cell r="E215" t="str">
            <v xml:space="preserve"> </v>
          </cell>
        </row>
        <row r="216">
          <cell r="E216" t="str">
            <v xml:space="preserve"> </v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 xml:space="preserve"> </v>
          </cell>
        </row>
        <row r="294">
          <cell r="E294" t="str">
            <v xml:space="preserve"> </v>
          </cell>
        </row>
        <row r="295">
          <cell r="E295" t="str">
            <v xml:space="preserve"> </v>
          </cell>
        </row>
        <row r="296">
          <cell r="E296" t="str">
            <v xml:space="preserve"> </v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 xml:space="preserve"> </v>
          </cell>
        </row>
        <row r="374">
          <cell r="E374" t="str">
            <v xml:space="preserve"> </v>
          </cell>
        </row>
        <row r="375">
          <cell r="E375" t="str">
            <v xml:space="preserve"> </v>
          </cell>
        </row>
        <row r="376">
          <cell r="E376" t="str">
            <v xml:space="preserve"> </v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 xml:space="preserve"> </v>
          </cell>
        </row>
        <row r="454">
          <cell r="E454" t="str">
            <v xml:space="preserve"> </v>
          </cell>
        </row>
        <row r="455">
          <cell r="E455" t="str">
            <v xml:space="preserve"> </v>
          </cell>
        </row>
        <row r="456">
          <cell r="E456" t="str">
            <v xml:space="preserve"> </v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 xml:space="preserve"> </v>
          </cell>
        </row>
        <row r="534">
          <cell r="E534" t="str">
            <v xml:space="preserve"> </v>
          </cell>
        </row>
        <row r="535">
          <cell r="E535" t="str">
            <v xml:space="preserve"> </v>
          </cell>
        </row>
        <row r="536">
          <cell r="E536" t="str">
            <v xml:space="preserve"> </v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 xml:space="preserve"> </v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 xml:space="preserve"> </v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 xml:space="preserve"> </v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 xml:space="preserve"> </v>
          </cell>
          <cell r="E618" t="str">
            <v xml:space="preserve"> </v>
          </cell>
          <cell r="F618" t="str">
            <v xml:space="preserve"> 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</row>
        <row r="619">
          <cell r="B619" t="str">
            <v xml:space="preserve"> </v>
          </cell>
          <cell r="E619" t="str">
            <v xml:space="preserve"> </v>
          </cell>
          <cell r="F619" t="str">
            <v xml:space="preserve"> 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</row>
        <row r="620">
          <cell r="A620" t="str">
            <v xml:space="preserve"> </v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W_NG"/>
      <sheetName val="HARGA"/>
      <sheetName val="ANALISA"/>
      <sheetName val="RAB_KTR"/>
      <sheetName val="RAB_KTR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udang T"/>
      <sheetName val="RAB Gudang T"/>
      <sheetName val="REKAP gudang H"/>
      <sheetName val="RAB Gudang H"/>
      <sheetName val="REKAP MESS"/>
      <sheetName val="RAB MESS"/>
      <sheetName val="REKAP Cool S."/>
      <sheetName val="RAB Cool S"/>
      <sheetName val="REKAP WCKM"/>
      <sheetName val="RAB WCKM"/>
      <sheetName val="REKAP G.Pengolahan"/>
      <sheetName val="RAB G. Pengolahan"/>
      <sheetName val="REKAP Musholla"/>
      <sheetName val="RAB Musholla"/>
      <sheetName val="REKAP R.Ganset"/>
      <sheetName val="RAB R.Ganset"/>
      <sheetName val="REKAP POS"/>
      <sheetName val="RAB POS"/>
      <sheetName val="REKAP  Lap,"/>
      <sheetName val="RAB Lap."/>
      <sheetName val="REKAP Pagar"/>
      <sheetName val="RAB Pagar"/>
      <sheetName val="REKAP GAJEBO"/>
      <sheetName val="RAB GAJEBO"/>
      <sheetName val="REKAP IPAL"/>
      <sheetName val="RAB IPAL"/>
      <sheetName val="ANALIS"/>
      <sheetName val="UPAH &amp;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5">
          <cell r="N55">
            <v>399338.56</v>
          </cell>
        </row>
      </sheetData>
      <sheetData sheetId="2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EVALUASI"/>
      <sheetName val="Ana"/>
      <sheetName val="BAG_2"/>
      <sheetName val="112-885"/>
      <sheetName val="Anl.+"/>
      <sheetName val="Lain2"/>
      <sheetName val="CPar"/>
      <sheetName val="PivotTabel"/>
      <sheetName val="AO_UMUM"/>
      <sheetName val="?????"/>
      <sheetName val="Seratus Lima Puluh Tiga"/>
      <sheetName val="Sheet1"/>
      <sheetName val="DAF-5"/>
      <sheetName val="Cover"/>
      <sheetName val="BAG-2"/>
      <sheetName val="Bid Summary"/>
      <sheetName val="HRG BHN"/>
      <sheetName val="I_KAMAR"/>
      <sheetName val="ARS"/>
      <sheetName val="daffin"/>
      <sheetName val="_____"/>
      <sheetName val="analisa teknis"/>
      <sheetName val="tulang"/>
      <sheetName val="hit.BKMM"/>
      <sheetName val="ANALISA PEK.UMUM"/>
      <sheetName val="Rekap_Upah"/>
      <sheetName val="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_x005f_xffff__x005f_xffff__x005f_xffff__x005f_xffff__xf"/>
      <sheetName val="Alat"/>
      <sheetName val="Analisa Gabungan"/>
      <sheetName val="Sub"/>
      <sheetName val="I-KAMAR"/>
      <sheetName val="DAF_2"/>
      <sheetName val="Sheet2"/>
      <sheetName val="BOW"/>
      <sheetName val="Lt 3"/>
      <sheetName val="‎КМ‎ Bosnian (Cyrillic)‎"/>
      <sheetName val="UPAH &amp; BHN ARS"/>
      <sheetName val="AHS ARS"/>
      <sheetName val="HSD"/>
      <sheetName val="RAB-SPL2"/>
      <sheetName val="FORM 3A"/>
      <sheetName val="Material"/>
      <sheetName val="TOTAL"/>
      <sheetName val="CAT_HAR"/>
      <sheetName val="SAT-BHN"/>
      <sheetName val="Analisa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ESCON"/>
      <sheetName val="keb-BHN"/>
      <sheetName val="sche"/>
      <sheetName val="DAF_5"/>
      <sheetName val="AHS"/>
      <sheetName val="Sheet5"/>
      <sheetName val="ff__x005f_xffff__x005f_xffff__x005f_xffff__x005f_xffff_"/>
      <sheetName val="dasboard"/>
      <sheetName val="DAF_8"/>
      <sheetName val="Temporer"/>
      <sheetName val="List material"/>
      <sheetName val="str"/>
      <sheetName val="me"/>
      <sheetName val="REVISI (5)-30-"/>
      <sheetName val="DAFTAR 7"/>
      <sheetName val="DAF_1"/>
      <sheetName val="DAFTAR_8"/>
      <sheetName val="FINISHING"/>
      <sheetName val="Plat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WBS (2)"/>
      <sheetName val="WBS (3)"/>
      <sheetName val="WBS (0)"/>
      <sheetName val="WBS (1)"/>
      <sheetName val="NP"/>
      <sheetName val="Bahan"/>
      <sheetName val="UNIT PRICE"/>
      <sheetName val="Plumbing &amp; Fire"/>
      <sheetName val="???? Bosnian (Cyrillic)?"/>
      <sheetName val="DATA"/>
      <sheetName val="UPAH"/>
      <sheetName val="Rate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_x0000__x0000__x0000_"/>
      <sheetName val="rumus"/>
      <sheetName val="villa"/>
      <sheetName val="Hsatbahan"/>
      <sheetName val="PANELKAST"/>
      <sheetName val="tgp-02"/>
      <sheetName val="HARGA ALAT"/>
      <sheetName val="HARGA SATUAN"/>
      <sheetName val="TE TS FA LAN MATV"/>
      <sheetName val="4-Basic Price"/>
      <sheetName val="____ Bosnian (Cyrillic)_"/>
      <sheetName val="Basic Price"/>
      <sheetName val="Parts list (060411)"/>
      <sheetName val="BQ 2.3 PODIUM"/>
      <sheetName val="CATATAN HARGA (Int)"/>
      <sheetName val="Cover Daft 2"/>
      <sheetName val="DAFTAR NO.1"/>
      <sheetName val="DAF 2"/>
      <sheetName val="DAF-3"/>
      <sheetName val="HB "/>
      <sheetName val="Analisa 2"/>
      <sheetName val="304_06"/>
      <sheetName val="Anal. Pancang"/>
      <sheetName val="Cirya"/>
      <sheetName val="An_K"/>
      <sheetName val="SAP"/>
      <sheetName val="Panel,feeder,elek"/>
      <sheetName val="divI"/>
      <sheetName val="divII"/>
      <sheetName val="LUMPSUM"/>
      <sheetName val="H.Satuan"/>
      <sheetName val="DAF_3"/>
      <sheetName val="An_ åÍ_x000a_B???"/>
      <sheetName val="VAC-1"/>
      <sheetName val="Grand summary"/>
      <sheetName val="CE ars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bhn-upah"/>
      <sheetName val="L3 An H Sat Mob"/>
      <sheetName val="HARGA DASAR"/>
      <sheetName val="DIV.3"/>
      <sheetName val="DIV.8"/>
      <sheetName val="DIV.9"/>
      <sheetName val="struktur"/>
      <sheetName val="Bag_1"/>
      <sheetName val="Hrg_Sat"/>
      <sheetName val="An_ åÍ_B"/>
      <sheetName val="HARSAT"/>
      <sheetName val="An_ åÍ_B___"/>
      <sheetName val="bau"/>
      <sheetName val="formminat"/>
      <sheetName val="D &amp; W sizes"/>
      <sheetName val="Daftar Harga Material"/>
      <sheetName val="RAB ELEKTRIKAL 1A "/>
      <sheetName val="RAB MEKANIKAL 1A"/>
      <sheetName val="REKAP RAB"/>
      <sheetName val="RAB DIESEL GENSET 1A"/>
      <sheetName val="Anls"/>
      <sheetName val="LAL - PASAR PAGI "/>
      <sheetName val="hardas"/>
      <sheetName val="HARGA"/>
      <sheetName val="Sales Parameter"/>
      <sheetName val="Parameter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Har Sat"/>
      <sheetName val="CH"/>
      <sheetName val="BOQ"/>
      <sheetName val="DAF-13"/>
      <sheetName val="f__x005f_x005f_x005f_xffff__x005f_x005f_x005f_xffff__xf"/>
      <sheetName val="ffff__x005f_x005f_x005f_xffff__x005f_x005f_x005f_xffff_"/>
      <sheetName val="Harga Bahan"/>
      <sheetName val="Hargamaterial"/>
      <sheetName val="Modal Kerja"/>
      <sheetName val="Resume"/>
      <sheetName val="ANALIS"/>
      <sheetName val="BASIC"/>
      <sheetName val="RAP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LIST"/>
      <sheetName val="Currency Rate"/>
      <sheetName val="412src2"/>
      <sheetName val="412"/>
      <sheetName val="SELISIHKURSSOURCE"/>
      <sheetName val="Duc_3"/>
      <sheetName val="BQ_CME_"/>
      <sheetName val="An_Arsitekt@�"/>
      <sheetName val="An_���_x000a_B_x0000__x0000__x0000_"/>
      <sheetName val="An_���_x000a_B???"/>
      <sheetName val="An_���_B"/>
      <sheetName val="An_���_B___"/>
      <sheetName val="Rekap Analisa"/>
      <sheetName val="REKAP ANANLISA"/>
      <sheetName val="HSPK_BETON"/>
      <sheetName val="HSPK TAMBAHAN"/>
      <sheetName val="rek_ABK"/>
      <sheetName val="HSPK TAMBAHAN 1"/>
      <sheetName val="Analisa ME "/>
      <sheetName val="____ Bo/´=a_x0000__x0000__x0017__x0000_0._x0017__x0000__x0000_B6_x0000__x001c_"/>
      <sheetName val="Report"/>
      <sheetName val="Mall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Daf No. 4.1 Sumur Dalam"/>
      <sheetName val="APX1 2"/>
      <sheetName val="APX1 3"/>
      <sheetName val="APX1 6"/>
      <sheetName val="APX1 7"/>
      <sheetName val="MAPDC"/>
      <sheetName val="RTN"/>
      <sheetName val="APX2B-LS MOB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Bq (ok)"/>
      <sheetName val="An_ åÍ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C55" t="str">
            <v>Semen PC</v>
          </cell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</sheetNames>
    <sheetDataSet>
      <sheetData sheetId="0"/>
      <sheetData sheetId="1"/>
      <sheetData sheetId="2"/>
      <sheetData sheetId="3"/>
      <sheetData sheetId="4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AW8">
            <v>2542248.9798961217</v>
          </cell>
        </row>
        <row r="9">
          <cell r="AW9">
            <v>179856.73810060904</v>
          </cell>
        </row>
        <row r="23">
          <cell r="AW23">
            <v>118041.65924378781</v>
          </cell>
        </row>
        <row r="25">
          <cell r="AW25">
            <v>237317.35510856123</v>
          </cell>
        </row>
        <row r="30">
          <cell r="AW30">
            <v>149918.11591977146</v>
          </cell>
        </row>
        <row r="31">
          <cell r="AW31">
            <v>60523.205990894625</v>
          </cell>
        </row>
        <row r="32">
          <cell r="AW32">
            <v>29078.91845859059</v>
          </cell>
        </row>
        <row r="33">
          <cell r="AW33">
            <v>58719.498848146482</v>
          </cell>
        </row>
        <row r="355">
          <cell r="A355" t="str">
            <v>URAIAN ANALISA ALAT</v>
          </cell>
        </row>
        <row r="356">
          <cell r="A356" t="str">
            <v xml:space="preserve">Nama </v>
          </cell>
          <cell r="B356" t="str">
            <v>:</v>
          </cell>
          <cell r="C356" t="str">
            <v>CRANE 10-15 TON</v>
          </cell>
          <cell r="I356" t="str">
            <v>Kode   :</v>
          </cell>
          <cell r="J356" t="str">
            <v>E07</v>
          </cell>
        </row>
        <row r="358">
          <cell r="A358" t="str">
            <v>No.</v>
          </cell>
          <cell r="C358" t="str">
            <v>U R A I A N</v>
          </cell>
          <cell r="G358" t="str">
            <v>KODE</v>
          </cell>
          <cell r="H358" t="str">
            <v>KOEF.</v>
          </cell>
          <cell r="I358" t="str">
            <v>SATUAN</v>
          </cell>
          <cell r="J358" t="str">
            <v>KET.</v>
          </cell>
        </row>
        <row r="361">
          <cell r="A361" t="str">
            <v>A.</v>
          </cell>
          <cell r="C361" t="str">
            <v>URAIAN PERALATAN</v>
          </cell>
        </row>
        <row r="362">
          <cell r="A362" t="str">
            <v xml:space="preserve">       1.</v>
          </cell>
          <cell r="C362" t="str">
            <v>Jenis Peralatan</v>
          </cell>
          <cell r="G362" t="str">
            <v>CRANE 10-15 TON</v>
          </cell>
          <cell r="J362" t="str">
            <v>E07</v>
          </cell>
        </row>
        <row r="363">
          <cell r="A363" t="str">
            <v xml:space="preserve">       2.</v>
          </cell>
          <cell r="C363" t="str">
            <v>Tenaga</v>
          </cell>
          <cell r="G363" t="str">
            <v>Pw</v>
          </cell>
          <cell r="H363">
            <v>150</v>
          </cell>
          <cell r="I363" t="str">
            <v>HP</v>
          </cell>
        </row>
        <row r="364">
          <cell r="A364" t="str">
            <v xml:space="preserve">       3.</v>
          </cell>
          <cell r="C364" t="str">
            <v>Kapasitas</v>
          </cell>
          <cell r="G364" t="str">
            <v>Cp</v>
          </cell>
          <cell r="H364">
            <v>15</v>
          </cell>
          <cell r="I364" t="str">
            <v>Ton</v>
          </cell>
        </row>
        <row r="365">
          <cell r="A365" t="str">
            <v xml:space="preserve">       4.</v>
          </cell>
          <cell r="C365" t="str">
            <v>Alat Baru                :</v>
          </cell>
          <cell r="D365" t="str">
            <v xml:space="preserve">  a.  Umur Ekonomis</v>
          </cell>
          <cell r="G365" t="str">
            <v>A</v>
          </cell>
          <cell r="H365">
            <v>5</v>
          </cell>
          <cell r="I365" t="str">
            <v>Tahun</v>
          </cell>
        </row>
        <row r="366">
          <cell r="D366" t="str">
            <v xml:space="preserve">  b.  Jam Kerja Dalam 1 Tahun</v>
          </cell>
          <cell r="G366" t="str">
            <v>W</v>
          </cell>
          <cell r="H366">
            <v>2000</v>
          </cell>
          <cell r="I366" t="str">
            <v>Jam</v>
          </cell>
        </row>
        <row r="367">
          <cell r="D367" t="str">
            <v xml:space="preserve">  c.  Harga Alat</v>
          </cell>
          <cell r="G367" t="str">
            <v>B</v>
          </cell>
          <cell r="H367">
            <v>1826039715.95</v>
          </cell>
          <cell r="I367" t="str">
            <v>Rupiah</v>
          </cell>
        </row>
        <row r="368">
          <cell r="A368" t="str">
            <v xml:space="preserve">       5.</v>
          </cell>
          <cell r="C368" t="str">
            <v>Alat Yang Dipakai  :</v>
          </cell>
          <cell r="D368" t="str">
            <v xml:space="preserve">  a.  Umur Ekonomis</v>
          </cell>
          <cell r="G368" t="str">
            <v>A'</v>
          </cell>
          <cell r="H368">
            <v>5</v>
          </cell>
          <cell r="I368" t="str">
            <v>Tahun</v>
          </cell>
          <cell r="J368" t="str">
            <v xml:space="preserve"> Alat Baru</v>
          </cell>
        </row>
        <row r="369">
          <cell r="D369" t="str">
            <v xml:space="preserve">  b.  Jam Kerja Dalam 1 Tahun </v>
          </cell>
          <cell r="G369" t="str">
            <v>W'</v>
          </cell>
          <cell r="H369">
            <v>2000</v>
          </cell>
          <cell r="I369" t="str">
            <v>Jam</v>
          </cell>
          <cell r="J369" t="str">
            <v xml:space="preserve"> Alat Baru</v>
          </cell>
        </row>
        <row r="370">
          <cell r="D370" t="str">
            <v xml:space="preserve">  c.  Harga Alat   (*)</v>
          </cell>
          <cell r="G370" t="str">
            <v>B'</v>
          </cell>
          <cell r="H370">
            <v>1826039715.95</v>
          </cell>
          <cell r="I370" t="str">
            <v>Rupiah</v>
          </cell>
          <cell r="J370" t="str">
            <v xml:space="preserve"> Alat Baru</v>
          </cell>
        </row>
        <row r="372">
          <cell r="A372" t="str">
            <v>B.</v>
          </cell>
          <cell r="C372" t="str">
            <v>BIAYA PASTI PER JAM KERJA</v>
          </cell>
        </row>
        <row r="373">
          <cell r="A373" t="str">
            <v xml:space="preserve">       1.</v>
          </cell>
          <cell r="C373" t="str">
            <v>Nilai Sisa Alat</v>
          </cell>
          <cell r="D373" t="str">
            <v>=  10 % x B</v>
          </cell>
          <cell r="G373" t="str">
            <v>C</v>
          </cell>
          <cell r="H373">
            <v>182603971.59500003</v>
          </cell>
          <cell r="I373" t="str">
            <v>Rupiah</v>
          </cell>
        </row>
        <row r="375">
          <cell r="A375" t="str">
            <v xml:space="preserve">       2.</v>
          </cell>
          <cell r="C375" t="str">
            <v>Faktor Angsuran Modal    =</v>
          </cell>
          <cell r="E375" t="str">
            <v>i x (1 + i)^A'</v>
          </cell>
          <cell r="G375" t="str">
            <v>D</v>
          </cell>
          <cell r="H375">
            <v>0.33437970328961514</v>
          </cell>
          <cell r="I375" t="str">
            <v>-</v>
          </cell>
        </row>
        <row r="376">
          <cell r="E376" t="str">
            <v>(1 + i)^A' - 1</v>
          </cell>
        </row>
        <row r="377">
          <cell r="A377" t="str">
            <v xml:space="preserve">       3.</v>
          </cell>
          <cell r="C377" t="str">
            <v>Biaya Pasti per Jam  :</v>
          </cell>
        </row>
        <row r="378">
          <cell r="C378" t="str">
            <v>a.  Biaya Pengembalian Modal  =</v>
          </cell>
          <cell r="E378" t="str">
            <v>( B' - C ) x D</v>
          </cell>
          <cell r="G378" t="str">
            <v>E</v>
          </cell>
          <cell r="H378">
            <v>274765.77828648634</v>
          </cell>
          <cell r="I378" t="str">
            <v>Rupiah</v>
          </cell>
        </row>
        <row r="379">
          <cell r="E379" t="str">
            <v>W'</v>
          </cell>
        </row>
        <row r="381">
          <cell r="C381" t="str">
            <v>b.  Asuransi, dll =</v>
          </cell>
          <cell r="D381">
            <v>2E-3</v>
          </cell>
          <cell r="E381" t="str">
            <v xml:space="preserve">  x   B'</v>
          </cell>
          <cell r="G381" t="str">
            <v>F</v>
          </cell>
          <cell r="H381">
            <v>1826.0397159500001</v>
          </cell>
          <cell r="I381" t="str">
            <v>Rupiah</v>
          </cell>
        </row>
        <row r="382">
          <cell r="E382" t="str">
            <v>W'</v>
          </cell>
        </row>
        <row r="384">
          <cell r="C384" t="str">
            <v>Biaya Pasti per Jam             =</v>
          </cell>
          <cell r="E384" t="str">
            <v>( E + F )</v>
          </cell>
          <cell r="G384" t="str">
            <v>G</v>
          </cell>
          <cell r="H384">
            <v>276591.81800243637</v>
          </cell>
          <cell r="I384" t="str">
            <v>Rupiah</v>
          </cell>
        </row>
        <row r="386">
          <cell r="A386" t="str">
            <v>C.</v>
          </cell>
          <cell r="C386" t="str">
            <v>BIAYA OPERASI PER JAM KERJA</v>
          </cell>
        </row>
        <row r="388">
          <cell r="A388" t="str">
            <v xml:space="preserve">       1.</v>
          </cell>
          <cell r="C388" t="str">
            <v xml:space="preserve">Bahan Bakar  =  (0.125-0.175 Ltr/HP/Jam)   x Pw x Ms </v>
          </cell>
          <cell r="G388" t="str">
            <v>H</v>
          </cell>
          <cell r="H388">
            <v>99000</v>
          </cell>
          <cell r="I388" t="str">
            <v>Rupiah</v>
          </cell>
        </row>
        <row r="390">
          <cell r="A390" t="str">
            <v xml:space="preserve">       2.</v>
          </cell>
          <cell r="C390" t="str">
            <v>Pelumas         =  (0.01-0.02 Ltr/HP/Jam) x Pw x Mp</v>
          </cell>
          <cell r="G390" t="str">
            <v>I</v>
          </cell>
          <cell r="H390">
            <v>45000</v>
          </cell>
          <cell r="I390" t="str">
            <v>Rupiah</v>
          </cell>
        </row>
        <row r="392">
          <cell r="A392" t="str">
            <v xml:space="preserve">       3.</v>
          </cell>
          <cell r="C392" t="str">
            <v>Perawatan dan</v>
          </cell>
          <cell r="D392" t="str">
            <v>(12,5 % - 17,5 %)  x  B</v>
          </cell>
          <cell r="G392" t="str">
            <v>K</v>
          </cell>
          <cell r="H392">
            <v>136952.97869624998</v>
          </cell>
          <cell r="I392" t="str">
            <v>Rupiah</v>
          </cell>
        </row>
        <row r="393">
          <cell r="C393" t="str">
            <v xml:space="preserve">        perbaikan    =</v>
          </cell>
          <cell r="D393" t="str">
            <v>W'</v>
          </cell>
        </row>
        <row r="395">
          <cell r="A395" t="str">
            <v xml:space="preserve">       4.</v>
          </cell>
          <cell r="C395" t="str">
            <v>Operator</v>
          </cell>
          <cell r="D395" t="str">
            <v>=   ( 1  Orang / Jam )  x  U1</v>
          </cell>
          <cell r="G395" t="str">
            <v>L</v>
          </cell>
          <cell r="H395">
            <v>8571.4285714285706</v>
          </cell>
          <cell r="I395" t="str">
            <v>Rupiah</v>
          </cell>
        </row>
        <row r="396">
          <cell r="A396" t="str">
            <v xml:space="preserve">       5.</v>
          </cell>
          <cell r="C396" t="str">
            <v>Pembantu Operator</v>
          </cell>
          <cell r="D396" t="str">
            <v>=   ( 1  Orang / Jam )  x  U2</v>
          </cell>
          <cell r="G396" t="str">
            <v>M</v>
          </cell>
          <cell r="H396">
            <v>5714.2857142857147</v>
          </cell>
          <cell r="I396" t="str">
            <v>Rupiah</v>
          </cell>
        </row>
        <row r="398">
          <cell r="C398" t="str">
            <v>Biaya Operasi per Jam        =</v>
          </cell>
          <cell r="E398" t="str">
            <v>(H+I+K+L+M)</v>
          </cell>
          <cell r="G398" t="str">
            <v>P</v>
          </cell>
          <cell r="H398">
            <v>295238.69298196433</v>
          </cell>
          <cell r="I398" t="str">
            <v>Rupiah</v>
          </cell>
        </row>
        <row r="400">
          <cell r="A400" t="str">
            <v>D.</v>
          </cell>
          <cell r="C400" t="str">
            <v>TOTAL BIAYA SEWA ALAT / JAM   =   ( G + P )</v>
          </cell>
          <cell r="G400" t="str">
            <v>S</v>
          </cell>
          <cell r="H400">
            <v>571830.51098440075</v>
          </cell>
          <cell r="I400" t="str">
            <v>Rupiah</v>
          </cell>
        </row>
        <row r="403">
          <cell r="A403" t="str">
            <v>E.</v>
          </cell>
          <cell r="C403" t="str">
            <v>LAIN - LAIN</v>
          </cell>
        </row>
        <row r="404">
          <cell r="A404" t="str">
            <v xml:space="preserve">       1.</v>
          </cell>
          <cell r="C404" t="str">
            <v>Tingkat Suku Bunga</v>
          </cell>
          <cell r="G404" t="str">
            <v>i</v>
          </cell>
          <cell r="H404">
            <v>20</v>
          </cell>
          <cell r="I404" t="str">
            <v>% / Tahun</v>
          </cell>
        </row>
        <row r="405">
          <cell r="A405" t="str">
            <v xml:space="preserve">       2.</v>
          </cell>
          <cell r="C405" t="str">
            <v>Upah Operator / Sopir</v>
          </cell>
          <cell r="G405" t="str">
            <v>U1</v>
          </cell>
          <cell r="H405">
            <v>8571.4285714285706</v>
          </cell>
          <cell r="I405" t="str">
            <v>Rp./Jam</v>
          </cell>
        </row>
        <row r="406">
          <cell r="A406" t="str">
            <v xml:space="preserve">       3.</v>
          </cell>
          <cell r="C406" t="str">
            <v>Upah Pembantu Operator / Pmb.Sopir</v>
          </cell>
          <cell r="G406" t="str">
            <v>U2</v>
          </cell>
          <cell r="H406">
            <v>5714.2857142857147</v>
          </cell>
          <cell r="I406" t="str">
            <v>Rp./Jam</v>
          </cell>
        </row>
        <row r="407">
          <cell r="A407" t="str">
            <v xml:space="preserve">       4.</v>
          </cell>
          <cell r="C407" t="str">
            <v>Bahan Bakar Bensin</v>
          </cell>
          <cell r="G407" t="str">
            <v>Mb</v>
          </cell>
          <cell r="H407">
            <v>4500</v>
          </cell>
          <cell r="I407" t="str">
            <v>Liter</v>
          </cell>
        </row>
        <row r="408">
          <cell r="A408" t="str">
            <v xml:space="preserve">       5.</v>
          </cell>
          <cell r="C408" t="str">
            <v>Bahan Bakar Solar</v>
          </cell>
          <cell r="G408" t="str">
            <v>Ms</v>
          </cell>
          <cell r="H408">
            <v>4400</v>
          </cell>
          <cell r="I408" t="str">
            <v>Liter</v>
          </cell>
        </row>
        <row r="409">
          <cell r="A409" t="str">
            <v xml:space="preserve">       6.</v>
          </cell>
          <cell r="C409" t="str">
            <v>Minyak Pelumas</v>
          </cell>
          <cell r="G409" t="str">
            <v>Mp</v>
          </cell>
          <cell r="H409">
            <v>30000</v>
          </cell>
          <cell r="I409" t="str">
            <v>Liter</v>
          </cell>
        </row>
        <row r="410">
          <cell r="A410" t="str">
            <v xml:space="preserve">       7.</v>
          </cell>
          <cell r="C410" t="str">
            <v>PPN diperhitungkan pada lembar Rekapitulasi</v>
          </cell>
        </row>
        <row r="411">
          <cell r="C411" t="str">
            <v>Biaya Pekerjaan</v>
          </cell>
        </row>
        <row r="414">
          <cell r="A414" t="str">
            <v>URAIAN ANALISA ALAT</v>
          </cell>
        </row>
        <row r="415">
          <cell r="A415" t="str">
            <v xml:space="preserve">Nama </v>
          </cell>
          <cell r="B415" t="str">
            <v>:</v>
          </cell>
          <cell r="C415" t="str">
            <v>DUMP TRUCK 3-4 M3</v>
          </cell>
          <cell r="I415" t="str">
            <v>Kode   :</v>
          </cell>
          <cell r="J415" t="str">
            <v>E08</v>
          </cell>
        </row>
        <row r="417">
          <cell r="A417" t="str">
            <v>No.</v>
          </cell>
          <cell r="C417" t="str">
            <v>U R A I A N</v>
          </cell>
          <cell r="G417" t="str">
            <v>KODE</v>
          </cell>
          <cell r="H417" t="str">
            <v>KOEF.</v>
          </cell>
          <cell r="I417" t="str">
            <v>SATUAN</v>
          </cell>
          <cell r="J417" t="str">
            <v>KET.</v>
          </cell>
        </row>
        <row r="420">
          <cell r="A420" t="str">
            <v>A.</v>
          </cell>
          <cell r="C420" t="str">
            <v>URAIAN PERALATAN</v>
          </cell>
        </row>
        <row r="421">
          <cell r="A421" t="str">
            <v xml:space="preserve">       1.</v>
          </cell>
          <cell r="C421" t="str">
            <v>Jenis Peralatan</v>
          </cell>
          <cell r="G421" t="str">
            <v>DUMP TRUCK 3-4 M3</v>
          </cell>
          <cell r="J421" t="str">
            <v>E08</v>
          </cell>
        </row>
        <row r="422">
          <cell r="A422" t="str">
            <v xml:space="preserve">       2.</v>
          </cell>
          <cell r="C422" t="str">
            <v>Tenaga</v>
          </cell>
          <cell r="G422" t="str">
            <v>Pw</v>
          </cell>
          <cell r="H422">
            <v>132</v>
          </cell>
          <cell r="I422" t="str">
            <v>HP</v>
          </cell>
        </row>
        <row r="423">
          <cell r="A423" t="str">
            <v xml:space="preserve">       3.</v>
          </cell>
          <cell r="C423" t="str">
            <v>Kapasitas</v>
          </cell>
          <cell r="G423" t="str">
            <v>Cp</v>
          </cell>
          <cell r="H423">
            <v>6</v>
          </cell>
          <cell r="I423" t="str">
            <v>Ton</v>
          </cell>
        </row>
        <row r="424">
          <cell r="A424" t="str">
            <v xml:space="preserve">       4.</v>
          </cell>
          <cell r="C424" t="str">
            <v>Alat Baru                :</v>
          </cell>
          <cell r="D424" t="str">
            <v xml:space="preserve">  a.  Umur Ekonomis</v>
          </cell>
          <cell r="G424" t="str">
            <v>A</v>
          </cell>
          <cell r="H424">
            <v>5</v>
          </cell>
          <cell r="I424" t="str">
            <v>Tahun</v>
          </cell>
        </row>
        <row r="425">
          <cell r="D425" t="str">
            <v xml:space="preserve">  b.  Jam Kerja Dalam 1 Tahun</v>
          </cell>
          <cell r="G425" t="str">
            <v>W</v>
          </cell>
          <cell r="H425">
            <v>2000</v>
          </cell>
          <cell r="I425" t="str">
            <v>Jam</v>
          </cell>
        </row>
        <row r="426">
          <cell r="D426" t="str">
            <v xml:space="preserve">  c.  Harga Alat</v>
          </cell>
          <cell r="G426" t="str">
            <v>B</v>
          </cell>
          <cell r="H426">
            <v>302500000</v>
          </cell>
          <cell r="I426" t="str">
            <v>Rupiah</v>
          </cell>
        </row>
        <row r="427">
          <cell r="A427" t="str">
            <v xml:space="preserve">       5.</v>
          </cell>
          <cell r="C427" t="str">
            <v>Alat Yang Dipakai  :</v>
          </cell>
          <cell r="D427" t="str">
            <v xml:space="preserve">  a.  Umur Ekonomis</v>
          </cell>
          <cell r="G427" t="str">
            <v>A'</v>
          </cell>
          <cell r="H427">
            <v>5</v>
          </cell>
          <cell r="I427" t="str">
            <v>Tahun</v>
          </cell>
          <cell r="J427" t="str">
            <v xml:space="preserve"> Alat Baru</v>
          </cell>
        </row>
        <row r="428">
          <cell r="D428" t="str">
            <v xml:space="preserve">  b.  Jam Kerja Dalam 1 Tahun </v>
          </cell>
          <cell r="G428" t="str">
            <v>W'</v>
          </cell>
          <cell r="H428">
            <v>2000</v>
          </cell>
          <cell r="I428" t="str">
            <v>Jam</v>
          </cell>
          <cell r="J428" t="str">
            <v xml:space="preserve"> Alat Baru</v>
          </cell>
        </row>
        <row r="429">
          <cell r="D429" t="str">
            <v xml:space="preserve">  c.  Harga Alat   (*)</v>
          </cell>
          <cell r="G429" t="str">
            <v>B'</v>
          </cell>
          <cell r="H429">
            <v>302500000</v>
          </cell>
          <cell r="I429" t="str">
            <v>Rupiah</v>
          </cell>
          <cell r="J429" t="str">
            <v xml:space="preserve"> Alat Baru</v>
          </cell>
        </row>
        <row r="431">
          <cell r="A431" t="str">
            <v>B.</v>
          </cell>
          <cell r="C431" t="str">
            <v>BIAYA PASTI PER JAM KERJA</v>
          </cell>
        </row>
        <row r="432">
          <cell r="A432" t="str">
            <v xml:space="preserve">       1.</v>
          </cell>
          <cell r="C432" t="str">
            <v>Nilai Sisa Alat</v>
          </cell>
          <cell r="D432" t="str">
            <v>=  10 % x B</v>
          </cell>
          <cell r="G432" t="str">
            <v>C</v>
          </cell>
          <cell r="H432">
            <v>30250000</v>
          </cell>
          <cell r="I432" t="str">
            <v>Rupiah</v>
          </cell>
        </row>
        <row r="434">
          <cell r="A434" t="str">
            <v xml:space="preserve">       2.</v>
          </cell>
          <cell r="C434" t="str">
            <v>Faktor Angsuran Modal    =</v>
          </cell>
          <cell r="E434" t="str">
            <v>i x (1 + i)^A'</v>
          </cell>
          <cell r="G434" t="str">
            <v>D</v>
          </cell>
          <cell r="H434">
            <v>0.33437970328961514</v>
          </cell>
          <cell r="I434" t="str">
            <v>-</v>
          </cell>
        </row>
        <row r="435">
          <cell r="E435" t="str">
            <v>(1 + i)^A' - 1</v>
          </cell>
        </row>
        <row r="436">
          <cell r="A436" t="str">
            <v xml:space="preserve">       3.</v>
          </cell>
          <cell r="C436" t="str">
            <v>Biaya Pasti per Jam  :</v>
          </cell>
        </row>
        <row r="437">
          <cell r="C437" t="str">
            <v>a.  Biaya Pengembalian Modal  =</v>
          </cell>
          <cell r="E437" t="str">
            <v>( B' - C ) x D</v>
          </cell>
          <cell r="G437" t="str">
            <v>E</v>
          </cell>
          <cell r="H437">
            <v>45517.437110298859</v>
          </cell>
          <cell r="I437" t="str">
            <v>Rupiah</v>
          </cell>
        </row>
        <row r="438">
          <cell r="E438" t="str">
            <v>W'</v>
          </cell>
        </row>
        <row r="440">
          <cell r="C440" t="str">
            <v>b.  Asuransi, dll =</v>
          </cell>
          <cell r="D440">
            <v>2E-3</v>
          </cell>
          <cell r="E440" t="str">
            <v xml:space="preserve">  x   B'</v>
          </cell>
          <cell r="G440" t="str">
            <v>F</v>
          </cell>
          <cell r="H440">
            <v>302.5</v>
          </cell>
          <cell r="I440" t="str">
            <v>Rupiah</v>
          </cell>
        </row>
        <row r="441">
          <cell r="E441" t="str">
            <v>W'</v>
          </cell>
        </row>
        <row r="443">
          <cell r="C443" t="str">
            <v>Biaya Pasti per Jam             =</v>
          </cell>
          <cell r="E443" t="str">
            <v>( E + F )</v>
          </cell>
          <cell r="G443" t="str">
            <v>G</v>
          </cell>
          <cell r="H443">
            <v>45819.937110298859</v>
          </cell>
          <cell r="I443" t="str">
            <v>Rupiah</v>
          </cell>
        </row>
        <row r="445">
          <cell r="A445" t="str">
            <v>C.</v>
          </cell>
          <cell r="C445" t="str">
            <v>BIAYA OPERASI PER JAM KERJA</v>
          </cell>
        </row>
        <row r="447">
          <cell r="A447" t="str">
            <v xml:space="preserve">       1.</v>
          </cell>
          <cell r="C447" t="str">
            <v xml:space="preserve">Bahan Bakar  =  (0.125-0.175 Ltr/HP/Jam)   x Pw x Ms </v>
          </cell>
          <cell r="G447" t="str">
            <v>H</v>
          </cell>
          <cell r="H447">
            <v>87120</v>
          </cell>
          <cell r="I447" t="str">
            <v>Rupiah</v>
          </cell>
        </row>
        <row r="449">
          <cell r="A449" t="str">
            <v xml:space="preserve">       2.</v>
          </cell>
          <cell r="C449" t="str">
            <v>Pelumas         =  (0.01-0.02 Ltr/HP/Jam) x Pw x Mp</v>
          </cell>
          <cell r="G449" t="str">
            <v>I</v>
          </cell>
          <cell r="H449">
            <v>39600</v>
          </cell>
          <cell r="I449" t="str">
            <v>Rupiah</v>
          </cell>
        </row>
        <row r="451">
          <cell r="A451" t="str">
            <v xml:space="preserve">       3.</v>
          </cell>
          <cell r="C451" t="str">
            <v>Perawatan dan</v>
          </cell>
          <cell r="D451" t="str">
            <v>(12,5 % - 17,5 %)  x  B</v>
          </cell>
          <cell r="G451" t="str">
            <v>K</v>
          </cell>
          <cell r="H451">
            <v>22687.5</v>
          </cell>
          <cell r="I451" t="str">
            <v>Rupiah</v>
          </cell>
        </row>
        <row r="452">
          <cell r="C452" t="str">
            <v xml:space="preserve">        perbaikan    =</v>
          </cell>
          <cell r="D452" t="str">
            <v>W'</v>
          </cell>
        </row>
        <row r="454">
          <cell r="A454" t="str">
            <v xml:space="preserve">       4.</v>
          </cell>
          <cell r="C454" t="str">
            <v>Operator</v>
          </cell>
          <cell r="D454" t="str">
            <v>=   ( 1  Orang / Jam )  x  U1</v>
          </cell>
          <cell r="G454" t="str">
            <v>L</v>
          </cell>
          <cell r="H454">
            <v>8571.4285714285706</v>
          </cell>
          <cell r="I454" t="str">
            <v>Rupiah</v>
          </cell>
        </row>
        <row r="455">
          <cell r="A455" t="str">
            <v xml:space="preserve">       5.</v>
          </cell>
          <cell r="C455" t="str">
            <v>Pembantu Operator</v>
          </cell>
          <cell r="D455" t="str">
            <v>=   ( 1  Orang / Jam )  x  U2</v>
          </cell>
          <cell r="G455" t="str">
            <v>M</v>
          </cell>
          <cell r="H455">
            <v>5714.2857142857147</v>
          </cell>
          <cell r="I455" t="str">
            <v>Rupiah</v>
          </cell>
        </row>
        <row r="457">
          <cell r="C457" t="str">
            <v>Biaya Operasi per Jam        =</v>
          </cell>
          <cell r="E457" t="str">
            <v>(H+I+K+L+M)</v>
          </cell>
          <cell r="G457" t="str">
            <v>P</v>
          </cell>
          <cell r="H457">
            <v>163693.21428571429</v>
          </cell>
          <cell r="I457" t="str">
            <v>Rupiah</v>
          </cell>
        </row>
        <row r="459">
          <cell r="A459" t="str">
            <v>D.</v>
          </cell>
          <cell r="C459" t="str">
            <v>TOTAL BIAYA SEWA ALAT / JAM   =   ( G + P )</v>
          </cell>
          <cell r="G459" t="str">
            <v>S</v>
          </cell>
          <cell r="H459">
            <v>209513.15139601316</v>
          </cell>
          <cell r="I459" t="str">
            <v>Rupiah</v>
          </cell>
        </row>
        <row r="462">
          <cell r="A462" t="str">
            <v>E.</v>
          </cell>
          <cell r="C462" t="str">
            <v>LAIN - LAIN</v>
          </cell>
        </row>
        <row r="463">
          <cell r="A463" t="str">
            <v xml:space="preserve">       1.</v>
          </cell>
          <cell r="C463" t="str">
            <v>Tingkat Suku Bunga</v>
          </cell>
          <cell r="G463" t="str">
            <v>i</v>
          </cell>
          <cell r="H463">
            <v>20</v>
          </cell>
          <cell r="I463" t="str">
            <v>% / Tahun</v>
          </cell>
        </row>
        <row r="464">
          <cell r="A464" t="str">
            <v xml:space="preserve">       2.</v>
          </cell>
          <cell r="C464" t="str">
            <v>Upah Operator / Sopir / Mekanik</v>
          </cell>
          <cell r="G464" t="str">
            <v>U1</v>
          </cell>
          <cell r="H464">
            <v>8571.4285714285706</v>
          </cell>
          <cell r="I464" t="str">
            <v>Rp./Jam</v>
          </cell>
        </row>
        <row r="465">
          <cell r="A465" t="str">
            <v xml:space="preserve">       3.</v>
          </cell>
          <cell r="C465" t="str">
            <v>Upah Pembantu Operator / Pmb.Sopir / Pmb.Mekanik</v>
          </cell>
          <cell r="G465" t="str">
            <v>U2</v>
          </cell>
          <cell r="H465">
            <v>5714.2857142857147</v>
          </cell>
          <cell r="I465" t="str">
            <v>Rp./Jam</v>
          </cell>
        </row>
        <row r="466">
          <cell r="A466" t="str">
            <v xml:space="preserve">       4.</v>
          </cell>
          <cell r="C466" t="str">
            <v>Bahan Bakar Bensin</v>
          </cell>
          <cell r="G466" t="str">
            <v>Mb</v>
          </cell>
          <cell r="H466">
            <v>4500</v>
          </cell>
          <cell r="I466" t="str">
            <v>Liter</v>
          </cell>
        </row>
        <row r="467">
          <cell r="A467" t="str">
            <v xml:space="preserve">       5.</v>
          </cell>
          <cell r="C467" t="str">
            <v>Bahan Bakar Solar</v>
          </cell>
          <cell r="G467" t="str">
            <v>Ms</v>
          </cell>
          <cell r="H467">
            <v>4400</v>
          </cell>
          <cell r="I467" t="str">
            <v>Liter</v>
          </cell>
        </row>
        <row r="468">
          <cell r="A468" t="str">
            <v xml:space="preserve">       6.</v>
          </cell>
          <cell r="C468" t="str">
            <v>Minyak Pelumas</v>
          </cell>
          <cell r="G468" t="str">
            <v>Mp</v>
          </cell>
          <cell r="H468">
            <v>30000</v>
          </cell>
          <cell r="I468" t="str">
            <v>Liter</v>
          </cell>
        </row>
        <row r="469">
          <cell r="A469" t="str">
            <v xml:space="preserve">       7.</v>
          </cell>
          <cell r="C469" t="str">
            <v>PPN diperhitungkan pada lembar Rekapitulasi</v>
          </cell>
        </row>
        <row r="470">
          <cell r="C470" t="str">
            <v>Biaya Pekerjaan</v>
          </cell>
        </row>
        <row r="473">
          <cell r="A473" t="str">
            <v>URAIAN ANALISA ALAT</v>
          </cell>
        </row>
        <row r="474">
          <cell r="A474" t="str">
            <v xml:space="preserve">Nama </v>
          </cell>
          <cell r="B474" t="str">
            <v>:</v>
          </cell>
          <cell r="C474" t="str">
            <v>DUMP TRUCK</v>
          </cell>
          <cell r="I474" t="str">
            <v>Kode   :</v>
          </cell>
          <cell r="J474" t="str">
            <v>E09</v>
          </cell>
        </row>
        <row r="476">
          <cell r="A476" t="str">
            <v>No.</v>
          </cell>
          <cell r="C476" t="str">
            <v>U R A I A N</v>
          </cell>
          <cell r="G476" t="str">
            <v>KODE</v>
          </cell>
          <cell r="H476" t="str">
            <v>KOEF.</v>
          </cell>
          <cell r="I476" t="str">
            <v>SATUAN</v>
          </cell>
          <cell r="J476" t="str">
            <v>KET.</v>
          </cell>
        </row>
        <row r="479">
          <cell r="A479" t="str">
            <v>A.</v>
          </cell>
          <cell r="C479" t="str">
            <v>URAIAN PERALATAN</v>
          </cell>
        </row>
        <row r="480">
          <cell r="A480" t="str">
            <v xml:space="preserve">       1.</v>
          </cell>
          <cell r="C480" t="str">
            <v>Jenis Peralatan</v>
          </cell>
          <cell r="G480" t="str">
            <v>DUMP TRUCK</v>
          </cell>
          <cell r="J480" t="str">
            <v>E09</v>
          </cell>
        </row>
        <row r="481">
          <cell r="A481" t="str">
            <v xml:space="preserve">       2.</v>
          </cell>
          <cell r="C481" t="str">
            <v>Tenaga</v>
          </cell>
          <cell r="G481" t="str">
            <v>Pw</v>
          </cell>
          <cell r="I481" t="str">
            <v>HP</v>
          </cell>
        </row>
        <row r="482">
          <cell r="A482" t="str">
            <v xml:space="preserve">       3.</v>
          </cell>
          <cell r="C482" t="str">
            <v>Kapasitas</v>
          </cell>
          <cell r="G482" t="str">
            <v>Cp</v>
          </cell>
          <cell r="H482">
            <v>8</v>
          </cell>
          <cell r="I482" t="str">
            <v>Ton</v>
          </cell>
        </row>
        <row r="483">
          <cell r="A483" t="str">
            <v xml:space="preserve">       4.</v>
          </cell>
          <cell r="C483" t="str">
            <v>Alat Baru                :</v>
          </cell>
          <cell r="D483" t="str">
            <v xml:space="preserve">  a.  Umur Ekonomis</v>
          </cell>
          <cell r="G483" t="str">
            <v>A</v>
          </cell>
          <cell r="H483">
            <v>5</v>
          </cell>
          <cell r="I483" t="str">
            <v>Tahun</v>
          </cell>
        </row>
        <row r="484">
          <cell r="D484" t="str">
            <v xml:space="preserve">  b.  Jam Kerja Dalam 1 Tahun</v>
          </cell>
          <cell r="G484" t="str">
            <v>W</v>
          </cell>
          <cell r="H484">
            <v>2000</v>
          </cell>
          <cell r="I484" t="str">
            <v>Jam</v>
          </cell>
        </row>
        <row r="485">
          <cell r="D485" t="str">
            <v xml:space="preserve">  c.  Harga Alat</v>
          </cell>
          <cell r="G485" t="str">
            <v>B</v>
          </cell>
          <cell r="H485">
            <v>628350870.4000001</v>
          </cell>
          <cell r="I485" t="str">
            <v>Rupiah</v>
          </cell>
        </row>
        <row r="486">
          <cell r="A486" t="str">
            <v xml:space="preserve">       5.</v>
          </cell>
          <cell r="C486" t="str">
            <v>Alat Yang Dipakai  :</v>
          </cell>
          <cell r="D486" t="str">
            <v xml:space="preserve">  a.  Umur Ekonomis</v>
          </cell>
          <cell r="G486" t="str">
            <v>A'</v>
          </cell>
          <cell r="H486">
            <v>5</v>
          </cell>
          <cell r="I486" t="str">
            <v>Tahun</v>
          </cell>
          <cell r="J486" t="str">
            <v xml:space="preserve"> Alat Baru</v>
          </cell>
        </row>
        <row r="487">
          <cell r="D487" t="str">
            <v xml:space="preserve">  b.  Jam Kerja Dalam 1 Tahun </v>
          </cell>
          <cell r="G487" t="str">
            <v>W'</v>
          </cell>
          <cell r="H487">
            <v>2000</v>
          </cell>
          <cell r="I487" t="str">
            <v>Jam</v>
          </cell>
          <cell r="J487" t="str">
            <v xml:space="preserve"> Alat Baru</v>
          </cell>
        </row>
        <row r="488">
          <cell r="D488" t="str">
            <v xml:space="preserve">  c.  Harga Alat   (*)</v>
          </cell>
          <cell r="G488" t="str">
            <v>B'</v>
          </cell>
          <cell r="H488">
            <v>628350870.4000001</v>
          </cell>
          <cell r="I488" t="str">
            <v>Rupiah</v>
          </cell>
          <cell r="J488" t="str">
            <v xml:space="preserve"> Alat Baru</v>
          </cell>
        </row>
        <row r="490">
          <cell r="A490" t="str">
            <v>B.</v>
          </cell>
          <cell r="C490" t="str">
            <v>BIAYA PASTI PER JAM KERJA</v>
          </cell>
        </row>
        <row r="491">
          <cell r="A491" t="str">
            <v xml:space="preserve">       1.</v>
          </cell>
          <cell r="C491" t="str">
            <v>Nilai Sisa Alat</v>
          </cell>
          <cell r="D491" t="str">
            <v>=  10 % x B</v>
          </cell>
          <cell r="G491" t="str">
            <v>C</v>
          </cell>
          <cell r="H491">
            <v>62835087.040000014</v>
          </cell>
          <cell r="I491" t="str">
            <v>Rupiah</v>
          </cell>
        </row>
        <row r="493">
          <cell r="A493" t="str">
            <v xml:space="preserve">       2.</v>
          </cell>
          <cell r="C493" t="str">
            <v>Faktor Angsuran Modal    =</v>
          </cell>
          <cell r="E493" t="str">
            <v>i x (1 + i)^A'</v>
          </cell>
          <cell r="G493" t="str">
            <v>D</v>
          </cell>
          <cell r="H493">
            <v>0.33437970328961514</v>
          </cell>
          <cell r="I493" t="str">
            <v>-</v>
          </cell>
        </row>
        <row r="494">
          <cell r="E494" t="str">
            <v>(1 + i)^A' - 1</v>
          </cell>
        </row>
        <row r="495">
          <cell r="A495" t="str">
            <v xml:space="preserve">       3.</v>
          </cell>
          <cell r="C495" t="str">
            <v>Biaya Pasti per Jam  :</v>
          </cell>
        </row>
        <row r="496">
          <cell r="C496" t="str">
            <v>a.  Biaya Pengembalian Modal  =</v>
          </cell>
          <cell r="E496" t="str">
            <v>( B' - C ) x D</v>
          </cell>
          <cell r="G496" t="str">
            <v>E</v>
          </cell>
          <cell r="H496">
            <v>94548.499922755553</v>
          </cell>
          <cell r="I496" t="str">
            <v>Rupiah</v>
          </cell>
        </row>
        <row r="497">
          <cell r="E497" t="str">
            <v>W'</v>
          </cell>
        </row>
        <row r="499">
          <cell r="C499" t="str">
            <v>b.  Asuransi, dll =</v>
          </cell>
          <cell r="D499">
            <v>2E-3</v>
          </cell>
          <cell r="E499" t="str">
            <v xml:space="preserve">  x   B'</v>
          </cell>
          <cell r="G499" t="str">
            <v>F</v>
          </cell>
          <cell r="H499">
            <v>628.35087040000008</v>
          </cell>
          <cell r="I499" t="str">
            <v>Rupiah</v>
          </cell>
        </row>
        <row r="500">
          <cell r="E500" t="str">
            <v>W'</v>
          </cell>
        </row>
        <row r="502">
          <cell r="C502" t="str">
            <v>Biaya Pasti per Jam             =</v>
          </cell>
          <cell r="E502" t="str">
            <v>( E + F )</v>
          </cell>
          <cell r="G502" t="str">
            <v>G</v>
          </cell>
          <cell r="H502">
            <v>95176.85079315555</v>
          </cell>
          <cell r="I502" t="str">
            <v>Rupiah</v>
          </cell>
        </row>
        <row r="504">
          <cell r="A504" t="str">
            <v>C.</v>
          </cell>
          <cell r="C504" t="str">
            <v>BIAYA OPERASI PER JAM KERJA</v>
          </cell>
        </row>
        <row r="506">
          <cell r="A506" t="str">
            <v xml:space="preserve">       1.</v>
          </cell>
          <cell r="C506" t="str">
            <v xml:space="preserve">Bahan Bakar  =  (0.125-0.175 Ltr/HP/Jam)   x Pw x Ms </v>
          </cell>
          <cell r="G506" t="str">
            <v>H</v>
          </cell>
          <cell r="H506">
            <v>0</v>
          </cell>
          <cell r="I506" t="str">
            <v>Rupiah</v>
          </cell>
        </row>
        <row r="508">
          <cell r="A508" t="str">
            <v xml:space="preserve">       2.</v>
          </cell>
          <cell r="C508" t="str">
            <v>Pelumas         =  (0.01-0.02 Ltr/HP/Jam) x Pw x Mp</v>
          </cell>
          <cell r="G508" t="str">
            <v>I</v>
          </cell>
          <cell r="H508">
            <v>0</v>
          </cell>
          <cell r="I508" t="str">
            <v>Rupiah</v>
          </cell>
        </row>
        <row r="510">
          <cell r="A510" t="str">
            <v xml:space="preserve">       3.</v>
          </cell>
          <cell r="C510" t="str">
            <v>Perawatan dan</v>
          </cell>
          <cell r="D510" t="str">
            <v>(12,5 % - 17,5 %)  x  B</v>
          </cell>
          <cell r="G510" t="str">
            <v>K</v>
          </cell>
          <cell r="H510">
            <v>47126.31528000001</v>
          </cell>
          <cell r="I510" t="str">
            <v>Rupiah</v>
          </cell>
        </row>
        <row r="511">
          <cell r="C511" t="str">
            <v xml:space="preserve">        perbaikan    =</v>
          </cell>
          <cell r="D511" t="str">
            <v>W'</v>
          </cell>
        </row>
        <row r="513">
          <cell r="A513" t="str">
            <v xml:space="preserve">       4.</v>
          </cell>
          <cell r="C513" t="str">
            <v>Operator</v>
          </cell>
          <cell r="D513" t="str">
            <v>=   ( 1  Orang / Jam )  x  U1</v>
          </cell>
          <cell r="G513" t="str">
            <v>L</v>
          </cell>
          <cell r="H513">
            <v>8571.4285714285706</v>
          </cell>
          <cell r="I513" t="str">
            <v>Rupiah</v>
          </cell>
        </row>
        <row r="514">
          <cell r="A514" t="str">
            <v xml:space="preserve">       5.</v>
          </cell>
          <cell r="C514" t="str">
            <v>Pembantu Operator</v>
          </cell>
          <cell r="D514" t="str">
            <v>=   ( 1  Orang / Jam )  x  U2</v>
          </cell>
          <cell r="G514" t="str">
            <v>M</v>
          </cell>
          <cell r="H514">
            <v>5714.2857142857147</v>
          </cell>
          <cell r="I514" t="str">
            <v>Rupiah</v>
          </cell>
        </row>
        <row r="516">
          <cell r="C516" t="str">
            <v>Biaya Operasi per Jam        =</v>
          </cell>
          <cell r="E516" t="str">
            <v>(H+I+K+L+M)</v>
          </cell>
          <cell r="G516" t="str">
            <v>P</v>
          </cell>
          <cell r="H516">
            <v>61412.0295657143</v>
          </cell>
          <cell r="I516" t="str">
            <v>Rupiah</v>
          </cell>
        </row>
        <row r="518">
          <cell r="A518" t="str">
            <v>D.</v>
          </cell>
          <cell r="C518" t="str">
            <v>TOTAL BIAYA SEWA ALAT / JAM   =   ( G + P )</v>
          </cell>
          <cell r="G518" t="str">
            <v>S</v>
          </cell>
          <cell r="H518">
            <v>156588.88035886985</v>
          </cell>
          <cell r="I518" t="str">
            <v>Rupiah</v>
          </cell>
        </row>
        <row r="521">
          <cell r="A521" t="str">
            <v>E.</v>
          </cell>
          <cell r="C521" t="str">
            <v>LAIN - LAIN</v>
          </cell>
        </row>
        <row r="522">
          <cell r="A522" t="str">
            <v xml:space="preserve">       1.</v>
          </cell>
          <cell r="C522" t="str">
            <v>Tingkat Suku Bunga</v>
          </cell>
          <cell r="G522" t="str">
            <v>i</v>
          </cell>
          <cell r="H522">
            <v>20</v>
          </cell>
          <cell r="I522" t="str">
            <v>% / Tahun</v>
          </cell>
        </row>
        <row r="523">
          <cell r="A523" t="str">
            <v xml:space="preserve">       2.</v>
          </cell>
          <cell r="C523" t="str">
            <v>Upah Operator / Sopir / Mekanik</v>
          </cell>
          <cell r="G523" t="str">
            <v>U1</v>
          </cell>
          <cell r="H523">
            <v>8571.4285714285706</v>
          </cell>
          <cell r="I523" t="str">
            <v>Rp./Jam</v>
          </cell>
        </row>
        <row r="524">
          <cell r="A524" t="str">
            <v xml:space="preserve">       3.</v>
          </cell>
          <cell r="C524" t="str">
            <v>Upah Pembantu Operator / Pmb.Sopir / Pmb.Mekanik</v>
          </cell>
          <cell r="G524" t="str">
            <v>U2</v>
          </cell>
          <cell r="H524">
            <v>5714.2857142857147</v>
          </cell>
          <cell r="I524" t="str">
            <v>Rp./Jam</v>
          </cell>
        </row>
        <row r="525">
          <cell r="A525" t="str">
            <v xml:space="preserve">       4.</v>
          </cell>
          <cell r="C525" t="str">
            <v>Bahan Bakar Bensin</v>
          </cell>
          <cell r="G525" t="str">
            <v>Mb</v>
          </cell>
          <cell r="H525">
            <v>4500</v>
          </cell>
          <cell r="I525" t="str">
            <v>Liter</v>
          </cell>
        </row>
        <row r="526">
          <cell r="A526" t="str">
            <v xml:space="preserve">       5.</v>
          </cell>
          <cell r="C526" t="str">
            <v>Bahan Bakar Solar</v>
          </cell>
          <cell r="G526" t="str">
            <v>Ms</v>
          </cell>
          <cell r="H526">
            <v>4400</v>
          </cell>
          <cell r="I526" t="str">
            <v>Liter</v>
          </cell>
        </row>
        <row r="527">
          <cell r="A527" t="str">
            <v xml:space="preserve">       6.</v>
          </cell>
          <cell r="C527" t="str">
            <v>Minyak Pelumas</v>
          </cell>
          <cell r="G527" t="str">
            <v>Mp</v>
          </cell>
          <cell r="H527">
            <v>30000</v>
          </cell>
          <cell r="I527" t="str">
            <v>Liter</v>
          </cell>
        </row>
        <row r="528">
          <cell r="A528" t="str">
            <v xml:space="preserve">       7.</v>
          </cell>
          <cell r="C528" t="str">
            <v>PPN diperhitungkan pada lembar Rekapitulasi</v>
          </cell>
        </row>
        <row r="529">
          <cell r="C529" t="str">
            <v>Biaya Pekerjaan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Bgnan jon 4 "/>
      <sheetName val="HARGA Bahan Bgnan jon 1 (2)"/>
      <sheetName val="Tenaga Kerja (3)"/>
      <sheetName val="HARGA Bahan Bangunan  (survey)"/>
      <sheetName val="Tenaga Kerja (2)"/>
      <sheetName val="HARGA Bahan Bgnan jon 1"/>
      <sheetName val="Bahan Bangunan"/>
      <sheetName val="Tenaga Kerja"/>
      <sheetName val="DATA BASE jona 1"/>
      <sheetName val="DATA BASE jona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F5">
            <v>0.1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BQ_E20_02_Rp_"/>
      <sheetName val="subkon"/>
      <sheetName val="Cover"/>
      <sheetName val="Penjumlahan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RAB-2"/>
      <sheetName val="Sales Parameter"/>
      <sheetName val="Parameter"/>
      <sheetName val="H.Satuan"/>
      <sheetName val="Bahan"/>
      <sheetName val="FINISHING"/>
      <sheetName val="A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Mall"/>
      <sheetName val="Plumbing &amp; Fire"/>
      <sheetName val="Daftar Upah"/>
      <sheetName val="Grand summary"/>
      <sheetName val="daf_3_OK_"/>
      <sheetName val="daf_7_OK_"/>
      <sheetName val="Material"/>
      <sheetName val="HRG BHN"/>
      <sheetName val="ESCON"/>
      <sheetName val="HARGA 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gregat"/>
      <sheetName val="blok 7"/>
      <sheetName val="DAF_3"/>
      <sheetName val="DAF_4"/>
      <sheetName val="L-Mechanical"/>
      <sheetName val="UPAH &amp; BHN ARS"/>
      <sheetName val="AHS ARS"/>
      <sheetName val="#REF"/>
      <sheetName val="STR"/>
      <sheetName val="Mat.Mek"/>
      <sheetName val="Mat.Elk"/>
      <sheetName val="bau"/>
      <sheetName val="Agregat Halus &amp; Kasar"/>
      <sheetName val="Analisa"/>
      <sheetName val="dasboard"/>
      <sheetName val="ARS"/>
      <sheetName val="RAB"/>
      <sheetName val="OH"/>
      <sheetName val="Satuan"/>
      <sheetName val="Des-05"/>
      <sheetName val="I-KAMAR"/>
      <sheetName val="tgp-02"/>
      <sheetName val="HARGA ALAT"/>
      <sheetName val="HB "/>
      <sheetName val="List material"/>
      <sheetName val="Ans-AC"/>
      <sheetName val="REKAP PANEL"/>
      <sheetName val="BHN"/>
      <sheetName val="Electrikal"/>
      <sheetName val="Elektronik"/>
      <sheetName val="AC"/>
      <sheetName val="Fire Fighting"/>
      <sheetName val="Item Kompensasi"/>
      <sheetName val="pricing"/>
      <sheetName val="Rekap"/>
      <sheetName val="Anal_ Pancang"/>
      <sheetName val="rek det 1_3"/>
      <sheetName val="DAFTAR HARGA SATUAN MATERIAL"/>
      <sheetName val="Affiliate With Reporting Unit"/>
      <sheetName val="Exchange Rates"/>
      <sheetName val="Bill-19"/>
      <sheetName val="sum-bill22"/>
      <sheetName val="An Arsitektur"/>
      <sheetName val="An Struktur"/>
      <sheetName val="E20-02Guest House"/>
      <sheetName val="D &amp; W sizes"/>
      <sheetName val="BOQ KSN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HAR.SAT"/>
      <sheetName val="eqp-rek"/>
      <sheetName val="villa"/>
      <sheetName val="Sheet1"/>
      <sheetName val="Sheet2"/>
      <sheetName val="dasar"/>
      <sheetName val="Harsat Bahan"/>
      <sheetName val="Jembatan I"/>
      <sheetName val="Ktitas_Hg"/>
      <sheetName val="Rkap Bya"/>
      <sheetName val="alat"/>
      <sheetName val="ARAB"/>
      <sheetName val="DAF.ALAT"/>
      <sheetName val="bhn,upah,alat"/>
      <sheetName val="Ans Kom Precast"/>
      <sheetName val="Harga Bahan"/>
      <sheetName val="hidran"/>
      <sheetName val="harga lama"/>
      <sheetName val="SAT-BHN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ta_dci"/>
      <sheetName val="data_mci"/>
      <sheetName val="behind"/>
      <sheetName val="Main"/>
      <sheetName val="Bill No. 1"/>
      <sheetName val="ORETORET"/>
      <sheetName val="Bill No.3 Basement"/>
      <sheetName val="LISTRIK"/>
      <sheetName val="Summary"/>
      <sheetName val="AN-ME"/>
      <sheetName val="hrg-sat.pek"/>
      <sheetName val="DATA"/>
      <sheetName val="divI"/>
      <sheetName val="MUA"/>
      <sheetName val="divII"/>
      <sheetName val="Quantity"/>
      <sheetName val="入力作成表"/>
      <sheetName val="DAF-2"/>
      <sheetName val="Ana"/>
      <sheetName val="Rekap Direct Cost"/>
      <sheetName val="Pek. Utama"/>
      <sheetName val="Master Data"/>
      <sheetName val="112-885"/>
      <sheetName val="Anl.+"/>
      <sheetName val="REKAP ME-I"/>
      <sheetName val="Ana_harsat_persiapan"/>
      <sheetName val="ANA_TRESTLE_REKLAMASI_JEMBATAN"/>
      <sheetName val="Koefisien Besi ( hit. bareng )"/>
      <sheetName val="UPAH BORONG"/>
      <sheetName val="anal"/>
      <sheetName val="Cost CCTV"/>
      <sheetName val="Bill.2. PL - SUPPLY A"/>
      <sheetName val="Harsat Upah"/>
      <sheetName val="PENAWARAN"/>
      <sheetName val="CAT_5"/>
      <sheetName val="Cover _x_"/>
      <sheetName val="DAF-1"/>
      <sheetName val="Harga ME "/>
      <sheetName val="an__struktur"/>
      <sheetName val="rek_det_1-3"/>
      <sheetName val="H_Satuan1"/>
      <sheetName val="an__struktur1"/>
      <sheetName val="rek_det_1-31"/>
      <sheetName val="AGG A"/>
      <sheetName val="AGG B"/>
      <sheetName val="DAFTAR BAHAN"/>
      <sheetName val="ATBL"/>
      <sheetName val="DAFTAR ALAT"/>
      <sheetName val="PAS. BATU"/>
      <sheetName val="URUKAN"/>
      <sheetName val="PRICE"/>
      <sheetName val="bhn-upah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D2.8"/>
      <sheetName val="Weight Bridge"/>
      <sheetName val="Harga"/>
      <sheetName val="rincian A"/>
      <sheetName val="h satuan pekerjaan"/>
      <sheetName val="BOI_SIPIL"/>
      <sheetName val="Analisa ME (2)"/>
      <sheetName val="Kantor"/>
      <sheetName val="3_DIV8"/>
      <sheetName val="Analisa  BOW"/>
      <sheetName val="DAFTAR HARGA"/>
      <sheetName val="Panel,feeder,elek"/>
      <sheetName val="MARKA"/>
      <sheetName val="PRIME COAT"/>
      <sheetName val="B000(Steel)"/>
      <sheetName val="2000_080401"/>
      <sheetName val="rekI"/>
      <sheetName val="RAB-VAC"/>
      <sheetName val="RAB-PK"/>
      <sheetName val="RAB-ELC"/>
      <sheetName val="RAB-PL"/>
      <sheetName val="RAB-EL"/>
      <sheetName val="Regenerator  Concrete Structure"/>
      <sheetName val="Harga Sat."/>
      <sheetName val="AHSbj"/>
      <sheetName val="ISIAN (2)"/>
      <sheetName val="BEK-UP-OVERLEY"/>
      <sheetName val="sal &amp; galian"/>
      <sheetName val="LPA"/>
      <sheetName val="bahu jalan"/>
      <sheetName val="Hrg Bhn &amp; Upah"/>
      <sheetName val="DIVI6"/>
      <sheetName val="DIVI5"/>
      <sheetName val="DIVI8"/>
      <sheetName val="DIVI7"/>
      <sheetName val="BOQ"/>
      <sheetName val="DIVI3"/>
      <sheetName val="DIVI2"/>
      <sheetName val="BASC"/>
      <sheetName val="DIVI1"/>
      <sheetName val="upah bahan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Bill_2_ PL _ SUPPLY A"/>
      <sheetName val="BQ-Str"/>
      <sheetName val="BAG_2"/>
      <sheetName val="Ktr Cbg "/>
      <sheetName val="Daf 1"/>
      <sheetName val="Rev0"/>
      <sheetName val="Beban Box culvert"/>
      <sheetName val="An-Ars"/>
      <sheetName val=" An-Str "/>
      <sheetName val="HSD"/>
      <sheetName val="SchC"/>
      <sheetName val="SchA"/>
      <sheetName val="SewAlat"/>
      <sheetName val="SchB"/>
      <sheetName val="SchD"/>
      <sheetName val="Sum"/>
      <sheetName val="ANAL2"/>
      <sheetName val="ANAL1"/>
      <sheetName val="BIOSEPTIC"/>
      <sheetName val="I-ME"/>
      <sheetName val="H Satuan Dasar"/>
      <sheetName val="Hrg Sat"/>
      <sheetName val="DC"/>
      <sheetName val="Harga Dasar"/>
      <sheetName val="bilangan"/>
      <sheetName val="Input"/>
      <sheetName val="mep"/>
      <sheetName val="Rincian SIM"/>
      <sheetName val="ADM"/>
      <sheetName val="Bank"/>
      <sheetName val="JK"/>
      <sheetName val="PMS"/>
      <sheetName val="PP"/>
      <sheetName val="Analisa Upah &amp; Bahan Plum"/>
      <sheetName val="Upah"/>
      <sheetName val="Upah_Bahan"/>
      <sheetName val="PDP"/>
      <sheetName val="RPP01-1"/>
      <sheetName val="Ur.Agregat"/>
      <sheetName val="Anl-Mobil(14)"/>
      <sheetName val="Anl.Ls(15)"/>
      <sheetName val="Umum"/>
      <sheetName val="HSD (8)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Daftar-Anal"/>
      <sheetName val="basic"/>
      <sheetName val="total"/>
      <sheetName val="terbilang rp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ANALISA SOFT"/>
      <sheetName val="Harga Bahan &amp; Upah "/>
      <sheetName val="Harga sewa alat"/>
      <sheetName val="MATERIAL ANALISA"/>
      <sheetName val="Analysis"/>
      <sheetName val="HARGA SATUAN UPAH PEKERJA"/>
      <sheetName val="Bangunan Utama"/>
      <sheetName val="DAF-5"/>
      <sheetName val="BQ (extern)"/>
      <sheetName val="Prog CD"/>
      <sheetName val="rab - persiapan &amp; lantai-1"/>
      <sheetName val="komp awal"/>
      <sheetName val="struktur"/>
      <sheetName val="bahan "/>
      <sheetName val="LAL - PASAR PAGI "/>
      <sheetName val="ANALISA  (BARU)"/>
      <sheetName val="ALT"/>
      <sheetName val="UPH"/>
      <sheetName val="sdm"/>
      <sheetName val="map"/>
      <sheetName val="rkp"/>
      <sheetName val="DHS"/>
      <sheetName val="info"/>
      <sheetName val="an-aspal"/>
      <sheetName val="mob"/>
      <sheetName val="an_alat"/>
      <sheetName val="HRGA SATUAN UPAH-BAHAN"/>
      <sheetName val="DAFTAR 7"/>
      <sheetName val="DAF_1"/>
      <sheetName val="DAFTAR_8"/>
      <sheetName val="prog-dinding"/>
      <sheetName val="Bill rekap"/>
      <sheetName val="Rate"/>
      <sheetName val="penawaran elianto"/>
      <sheetName val="SITE-E"/>
      <sheetName val="304_06"/>
      <sheetName val="I_KAMAR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tgp_02"/>
      <sheetName val="CH"/>
      <sheetName val="rab lt 2 bo"/>
      <sheetName val="ES_PARK"/>
      <sheetName val="ES-PARK"/>
      <sheetName val="SD"/>
      <sheetName val="S-Kurve"/>
      <sheetName val="E20-02Guest_House"/>
      <sheetName val="DIV.2"/>
      <sheetName val="geotekstil"/>
      <sheetName val="CV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srt-pnwr"/>
      <sheetName val="huruf"/>
      <sheetName val="RAP"/>
      <sheetName val="depresiasi"/>
      <sheetName val="RAP (2)"/>
      <sheetName val="TENES"/>
      <sheetName val="a.h ars sum"/>
      <sheetName val="analisa_gedung"/>
      <sheetName val="Lab E (FKU)"/>
      <sheetName val="Accounts"/>
      <sheetName val="Basic_Data"/>
      <sheetName val="rpp 1-5"/>
      <sheetName val="610 6"/>
      <sheetName val="rpp 1-6"/>
      <sheetName val="BAHAN1"/>
      <sheetName val="UBA"/>
      <sheetName val="Schedulle(S-curve)Break"/>
      <sheetName val="upahbahan"/>
      <sheetName val="rab1"/>
      <sheetName val="OUTPUT"/>
      <sheetName val="Hsatbahan"/>
      <sheetName val="Cipinang"/>
      <sheetName val="Bek.Sloof"/>
      <sheetName val="Anal. Pancang"/>
      <sheetName val="UP MINOR"/>
      <sheetName val="?????"/>
      <sheetName val="1"/>
      <sheetName val="ANALISA HARGA SATUAN"/>
      <sheetName val="REKAP AHS Lansekap"/>
      <sheetName val="Pekerjaan Utama"/>
      <sheetName val="DB"/>
      <sheetName val="LE_Total(G_Summ Proj)"/>
      <sheetName val="Budget"/>
      <sheetName val="Other PO's"/>
      <sheetName val="Contract &amp;V.O"/>
      <sheetName val="sort2"/>
      <sheetName val="mu"/>
      <sheetName val="rekap-PLPP"/>
      <sheetName val="Sumber Daya"/>
      <sheetName val="U&amp;B"/>
      <sheetName val="2"/>
      <sheetName val="Sipil"/>
      <sheetName val="HPS-VAC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SAP"/>
      <sheetName val="KET"/>
      <sheetName val="bahan dan upah"/>
      <sheetName val="Bab 6 -3(5)"/>
      <sheetName val="2.3(2) Gor"/>
      <sheetName val="8.4.2 Rambu"/>
      <sheetName val="Bill of Qty MEP"/>
      <sheetName val="lokasari-el"/>
      <sheetName val="RPP01-6"/>
      <sheetName val="H.SAT"/>
      <sheetName val="_____"/>
      <sheetName val="l*****"/>
      <sheetName val="000000"/>
      <sheetName val="Rekapitulasi"/>
      <sheetName val="Harsat_Pekerjaan"/>
      <sheetName val="NC-CM"/>
      <sheetName val="GVL§CT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Analisa 2"/>
      <sheetName val="PAD-F"/>
      <sheetName val="PREAM"/>
      <sheetName val="Daf-3.5 Sanitair"/>
      <sheetName val="HS"/>
      <sheetName val="Kuantitas _ Harga"/>
      <sheetName val="AHS Marka"/>
      <sheetName val="AHS Aspal"/>
      <sheetName val="Penwrn"/>
      <sheetName val="Scd_RAB"/>
      <sheetName val="FORM1"/>
      <sheetName val="Quarry"/>
      <sheetName val="1.0.견적기준(입력)"/>
      <sheetName val="단가표(2013.09.02)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MCSet4 DB"/>
      <sheetName val="Sat~Bahu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Sat Das"/>
    </sheetNames>
    <sheetDataSet>
      <sheetData sheetId="0">
        <row r="14">
          <cell r="B14" t="str">
            <v>I.</v>
          </cell>
        </row>
      </sheetData>
      <sheetData sheetId="1"/>
      <sheetData sheetId="2"/>
      <sheetData sheetId="3"/>
      <sheetData sheetId="4"/>
      <sheetData sheetId="5" refreshError="1">
        <row r="14">
          <cell r="B14" t="str">
            <v>I.</v>
          </cell>
          <cell r="D14" t="str">
            <v>CONCRETE WORKS</v>
          </cell>
        </row>
        <row r="15">
          <cell r="B15">
            <v>1</v>
          </cell>
          <cell r="D15" t="str">
            <v xml:space="preserve">Concrete column C1, C2, &amp; C3 </v>
          </cell>
          <cell r="E15" t="str">
            <v>m3</v>
          </cell>
          <cell r="F15">
            <v>4.8600000000000003</v>
          </cell>
          <cell r="G15">
            <v>779354</v>
          </cell>
          <cell r="H15">
            <v>120000</v>
          </cell>
          <cell r="I15">
            <v>4370860.4400000004</v>
          </cell>
        </row>
        <row r="16">
          <cell r="B16">
            <v>2</v>
          </cell>
          <cell r="D16" t="str">
            <v>Concrete beam 200 x 150</v>
          </cell>
          <cell r="E16" t="str">
            <v>m3</v>
          </cell>
          <cell r="F16">
            <v>12.29</v>
          </cell>
          <cell r="G16">
            <v>803874</v>
          </cell>
          <cell r="H16">
            <v>120000</v>
          </cell>
          <cell r="I16">
            <v>11354411.459999999</v>
          </cell>
        </row>
        <row r="17">
          <cell r="B17">
            <v>3</v>
          </cell>
          <cell r="D17" t="str">
            <v>Concrete slab  12 thick</v>
          </cell>
          <cell r="E17" t="str">
            <v>m3</v>
          </cell>
          <cell r="F17">
            <v>76.930000000000007</v>
          </cell>
          <cell r="G17">
            <v>398186</v>
          </cell>
          <cell r="H17">
            <v>180000</v>
          </cell>
          <cell r="I17">
            <v>44479848.980000004</v>
          </cell>
        </row>
        <row r="19">
          <cell r="B19">
            <v>4</v>
          </cell>
          <cell r="D19" t="str">
            <v>Reinforcing steel</v>
          </cell>
        </row>
        <row r="20">
          <cell r="D20" t="str">
            <v xml:space="preserve"> - Dia. 13</v>
          </cell>
          <cell r="E20" t="str">
            <v>kg</v>
          </cell>
          <cell r="F20">
            <v>3456.24</v>
          </cell>
          <cell r="G20">
            <v>8355</v>
          </cell>
          <cell r="H20">
            <v>840</v>
          </cell>
          <cell r="I20">
            <v>31780126.799999997</v>
          </cell>
        </row>
        <row r="21">
          <cell r="D21" t="str">
            <v xml:space="preserve"> - Dia. 10</v>
          </cell>
          <cell r="E21" t="str">
            <v>kg</v>
          </cell>
          <cell r="F21">
            <v>1545.31</v>
          </cell>
          <cell r="G21">
            <v>8355</v>
          </cell>
          <cell r="H21">
            <v>840</v>
          </cell>
          <cell r="I21">
            <v>14209125.449999999</v>
          </cell>
        </row>
        <row r="22">
          <cell r="D22" t="str">
            <v xml:space="preserve"> - Dia.   8</v>
          </cell>
          <cell r="E22" t="str">
            <v>kg</v>
          </cell>
          <cell r="F22">
            <v>1212.18</v>
          </cell>
          <cell r="G22">
            <v>8355</v>
          </cell>
          <cell r="H22">
            <v>840</v>
          </cell>
          <cell r="I22">
            <v>11145995.100000001</v>
          </cell>
        </row>
        <row r="23">
          <cell r="D23" t="str">
            <v xml:space="preserve"> - Dowel dia. 13</v>
          </cell>
          <cell r="E23" t="str">
            <v>ea</v>
          </cell>
          <cell r="F23">
            <v>396</v>
          </cell>
          <cell r="G23">
            <v>5225</v>
          </cell>
          <cell r="H23">
            <v>600</v>
          </cell>
          <cell r="I23">
            <v>2306700</v>
          </cell>
        </row>
        <row r="25">
          <cell r="B25">
            <v>6</v>
          </cell>
          <cell r="D25" t="str">
            <v>Joint sealant &amp; filler</v>
          </cell>
          <cell r="E25" t="str">
            <v>m'</v>
          </cell>
          <cell r="F25">
            <v>118.8</v>
          </cell>
          <cell r="G25">
            <v>4685</v>
          </cell>
          <cell r="H25">
            <v>1560</v>
          </cell>
          <cell r="I25">
            <v>741906</v>
          </cell>
        </row>
        <row r="26">
          <cell r="B26">
            <v>7</v>
          </cell>
          <cell r="D26" t="str">
            <v>Polythene</v>
          </cell>
          <cell r="E26" t="str">
            <v>m2</v>
          </cell>
          <cell r="F26">
            <v>536.20000000000005</v>
          </cell>
          <cell r="G26">
            <v>5566</v>
          </cell>
          <cell r="H26">
            <v>600</v>
          </cell>
          <cell r="I26">
            <v>3306209.2</v>
          </cell>
        </row>
        <row r="27">
          <cell r="B27">
            <v>8</v>
          </cell>
          <cell r="D27" t="str">
            <v>Sand blanket 2 cm thick</v>
          </cell>
          <cell r="E27" t="str">
            <v>m3</v>
          </cell>
          <cell r="F27">
            <v>10.7</v>
          </cell>
          <cell r="G27">
            <v>90000</v>
          </cell>
          <cell r="H27">
            <v>1896</v>
          </cell>
          <cell r="I27">
            <v>983287.2</v>
          </cell>
        </row>
        <row r="28">
          <cell r="I28">
            <v>124678470.63000003</v>
          </cell>
        </row>
        <row r="30">
          <cell r="B30" t="str">
            <v>II.</v>
          </cell>
          <cell r="D30" t="str">
            <v>WOOD &amp; PLASTIC WORKS</v>
          </cell>
        </row>
        <row r="31">
          <cell r="B31">
            <v>1</v>
          </cell>
          <cell r="D31" t="str">
            <v>Timber/wooden truss</v>
          </cell>
        </row>
        <row r="32">
          <cell r="D32" t="str">
            <v xml:space="preserve"> - 80/150</v>
          </cell>
          <cell r="E32" t="str">
            <v>m3</v>
          </cell>
          <cell r="F32">
            <v>0</v>
          </cell>
          <cell r="G32">
            <v>2106245</v>
          </cell>
          <cell r="H32">
            <v>340000.00000000006</v>
          </cell>
          <cell r="I32">
            <v>0</v>
          </cell>
        </row>
        <row r="33">
          <cell r="D33" t="str">
            <v xml:space="preserve"> - 60/150</v>
          </cell>
          <cell r="E33" t="str">
            <v>m3</v>
          </cell>
          <cell r="F33">
            <v>0.56999999999999995</v>
          </cell>
          <cell r="G33">
            <v>2106245</v>
          </cell>
          <cell r="H33">
            <v>340000.00000000006</v>
          </cell>
          <cell r="I33">
            <v>1394359.65</v>
          </cell>
        </row>
        <row r="34">
          <cell r="D34" t="str">
            <v xml:space="preserve"> - 50/100</v>
          </cell>
          <cell r="E34" t="str">
            <v>m3</v>
          </cell>
          <cell r="F34">
            <v>4.84</v>
          </cell>
          <cell r="G34">
            <v>2106245</v>
          </cell>
          <cell r="H34">
            <v>340000.00000000006</v>
          </cell>
          <cell r="I34">
            <v>11839825.799999999</v>
          </cell>
        </row>
        <row r="35">
          <cell r="D35" t="str">
            <v xml:space="preserve"> - 30/150</v>
          </cell>
          <cell r="E35" t="str">
            <v>m3</v>
          </cell>
          <cell r="F35">
            <v>1.73</v>
          </cell>
          <cell r="G35">
            <v>2106245</v>
          </cell>
          <cell r="H35">
            <v>340000.00000000006</v>
          </cell>
          <cell r="I35">
            <v>4232003.8499999996</v>
          </cell>
        </row>
        <row r="36">
          <cell r="D36" t="str">
            <v xml:space="preserve"> - 50/70</v>
          </cell>
          <cell r="E36" t="str">
            <v>m3</v>
          </cell>
          <cell r="F36">
            <v>10.36</v>
          </cell>
          <cell r="G36">
            <v>2106245</v>
          </cell>
          <cell r="H36">
            <v>340000.00000000006</v>
          </cell>
          <cell r="I36">
            <v>25343098.199999999</v>
          </cell>
        </row>
        <row r="37">
          <cell r="D37" t="str">
            <v xml:space="preserve"> - 30/40</v>
          </cell>
          <cell r="E37" t="str">
            <v>m3</v>
          </cell>
          <cell r="F37">
            <v>4.1399999999999997</v>
          </cell>
          <cell r="G37">
            <v>2106245</v>
          </cell>
          <cell r="H37">
            <v>340000.00000000006</v>
          </cell>
          <cell r="I37">
            <v>10127454.299999999</v>
          </cell>
        </row>
        <row r="39">
          <cell r="B39">
            <v>2</v>
          </cell>
          <cell r="D39" t="str">
            <v>Steel Plate 4 mm</v>
          </cell>
          <cell r="E39" t="str">
            <v>kg</v>
          </cell>
          <cell r="F39">
            <v>361.7</v>
          </cell>
          <cell r="G39">
            <v>9205</v>
          </cell>
          <cell r="H39">
            <v>3000</v>
          </cell>
          <cell r="I39">
            <v>4414548.5</v>
          </cell>
        </row>
        <row r="40">
          <cell r="B40">
            <v>3</v>
          </cell>
          <cell r="D40" t="str">
            <v>Bolt dia. 12 mm</v>
          </cell>
          <cell r="E40" t="str">
            <v>ea</v>
          </cell>
          <cell r="F40">
            <v>36</v>
          </cell>
          <cell r="G40">
            <v>4950</v>
          </cell>
          <cell r="H40">
            <v>600</v>
          </cell>
          <cell r="I40">
            <v>199800</v>
          </cell>
        </row>
        <row r="41">
          <cell r="B41">
            <v>4</v>
          </cell>
          <cell r="D41" t="str">
            <v>Timber ceiling 50/70</v>
          </cell>
          <cell r="E41" t="str">
            <v>m3</v>
          </cell>
          <cell r="F41">
            <v>7.54</v>
          </cell>
          <cell r="G41">
            <v>2106245</v>
          </cell>
          <cell r="H41">
            <v>10428</v>
          </cell>
          <cell r="I41">
            <v>15959714.42</v>
          </cell>
        </row>
        <row r="42">
          <cell r="B42">
            <v>5</v>
          </cell>
          <cell r="D42" t="str">
            <v>Timber railing</v>
          </cell>
        </row>
        <row r="43">
          <cell r="D43" t="str">
            <v xml:space="preserve"> - 80/80</v>
          </cell>
          <cell r="E43" t="str">
            <v>m3</v>
          </cell>
          <cell r="F43">
            <v>0.2</v>
          </cell>
          <cell r="G43">
            <v>3878655</v>
          </cell>
          <cell r="H43">
            <v>340000</v>
          </cell>
          <cell r="I43">
            <v>843731</v>
          </cell>
        </row>
        <row r="44">
          <cell r="D44" t="str">
            <v xml:space="preserve"> - 60/80</v>
          </cell>
          <cell r="E44" t="str">
            <v>m3</v>
          </cell>
          <cell r="F44">
            <v>0.43</v>
          </cell>
          <cell r="G44">
            <v>3878655</v>
          </cell>
          <cell r="H44">
            <v>340000</v>
          </cell>
          <cell r="I44">
            <v>1814021.65</v>
          </cell>
        </row>
        <row r="45">
          <cell r="D45" t="str">
            <v xml:space="preserve"> - 50/30</v>
          </cell>
          <cell r="E45" t="str">
            <v>m3</v>
          </cell>
          <cell r="F45">
            <v>0.17</v>
          </cell>
          <cell r="G45">
            <v>3878655</v>
          </cell>
          <cell r="H45">
            <v>340000</v>
          </cell>
          <cell r="I45">
            <v>717171.35000000009</v>
          </cell>
        </row>
        <row r="46">
          <cell r="I46">
            <v>76885728.719999999</v>
          </cell>
        </row>
        <row r="48">
          <cell r="B48" t="str">
            <v>III.</v>
          </cell>
          <cell r="D48" t="str">
            <v>THERMAL &amp; MOISTURE PROTECTION WORKS</v>
          </cell>
        </row>
        <row r="50">
          <cell r="B50">
            <v>1</v>
          </cell>
          <cell r="D50" t="str">
            <v>Wall</v>
          </cell>
        </row>
        <row r="51">
          <cell r="D51" t="str">
            <v xml:space="preserve"> - Concrete hollow block 15 cm thick</v>
          </cell>
          <cell r="E51" t="str">
            <v>m2</v>
          </cell>
          <cell r="F51">
            <v>598.38</v>
          </cell>
          <cell r="G51">
            <v>125003</v>
          </cell>
          <cell r="H51">
            <v>10044</v>
          </cell>
          <cell r="I51">
            <v>80809423.859999999</v>
          </cell>
        </row>
        <row r="53">
          <cell r="B53">
            <v>2</v>
          </cell>
          <cell r="D53" t="str">
            <v>Ceiling</v>
          </cell>
        </row>
        <row r="54">
          <cell r="D54" t="str">
            <v xml:space="preserve"> - Plasterboard, 12 mm thick</v>
          </cell>
          <cell r="E54" t="str">
            <v>m2</v>
          </cell>
          <cell r="F54">
            <v>381.96</v>
          </cell>
          <cell r="G54">
            <v>57850</v>
          </cell>
          <cell r="H54">
            <v>6000</v>
          </cell>
          <cell r="I54">
            <v>24388146</v>
          </cell>
        </row>
        <row r="55">
          <cell r="D55" t="str">
            <v xml:space="preserve"> - Fibre/Glass reinforced cement, 6 mm thick</v>
          </cell>
          <cell r="E55" t="str">
            <v>m2</v>
          </cell>
          <cell r="F55">
            <v>300.95</v>
          </cell>
          <cell r="G55">
            <v>46500</v>
          </cell>
          <cell r="H55">
            <v>4200</v>
          </cell>
          <cell r="I55">
            <v>15258165</v>
          </cell>
        </row>
        <row r="57">
          <cell r="B57">
            <v>3</v>
          </cell>
          <cell r="D57" t="str">
            <v>Wooden fascia</v>
          </cell>
          <cell r="E57" t="str">
            <v>m'</v>
          </cell>
          <cell r="F57">
            <v>213.7</v>
          </cell>
          <cell r="G57">
            <v>27305</v>
          </cell>
          <cell r="H57">
            <v>6000</v>
          </cell>
          <cell r="I57">
            <v>7117278.5</v>
          </cell>
        </row>
        <row r="58">
          <cell r="B58">
            <v>4</v>
          </cell>
          <cell r="D58" t="str">
            <v>Corugated metal roofing</v>
          </cell>
          <cell r="E58" t="str">
            <v>m2</v>
          </cell>
          <cell r="F58">
            <v>55</v>
          </cell>
          <cell r="G58">
            <v>31702</v>
          </cell>
          <cell r="H58">
            <v>2160</v>
          </cell>
          <cell r="I58">
            <v>1862410</v>
          </cell>
        </row>
        <row r="59">
          <cell r="B59">
            <v>5</v>
          </cell>
          <cell r="D59" t="str">
            <v>Metal ridge cap</v>
          </cell>
          <cell r="E59" t="str">
            <v>m'</v>
          </cell>
          <cell r="F59">
            <v>11</v>
          </cell>
          <cell r="G59">
            <v>20623</v>
          </cell>
          <cell r="H59">
            <v>2160</v>
          </cell>
          <cell r="I59">
            <v>250613</v>
          </cell>
        </row>
        <row r="60">
          <cell r="B60">
            <v>6</v>
          </cell>
          <cell r="D60" t="str">
            <v>PVC gutter 220 x 150</v>
          </cell>
          <cell r="E60" t="str">
            <v>m'</v>
          </cell>
          <cell r="F60">
            <v>123.6</v>
          </cell>
          <cell r="G60">
            <v>32500</v>
          </cell>
          <cell r="H60">
            <v>9876</v>
          </cell>
          <cell r="I60">
            <v>5237673.5999999996</v>
          </cell>
        </row>
        <row r="61">
          <cell r="B61">
            <v>7</v>
          </cell>
          <cell r="D61" t="str">
            <v>Ceramic roof tile</v>
          </cell>
          <cell r="E61" t="str">
            <v>m2</v>
          </cell>
          <cell r="F61">
            <v>767.3</v>
          </cell>
          <cell r="G61">
            <v>42500</v>
          </cell>
          <cell r="H61">
            <v>1800</v>
          </cell>
          <cell r="I61">
            <v>33991390</v>
          </cell>
        </row>
        <row r="62">
          <cell r="B62">
            <v>8</v>
          </cell>
          <cell r="D62" t="str">
            <v>Ceramic ridge cap tile</v>
          </cell>
          <cell r="E62" t="str">
            <v>m'</v>
          </cell>
          <cell r="F62">
            <v>64.400000000000006</v>
          </cell>
          <cell r="G62">
            <v>25650</v>
          </cell>
          <cell r="H62">
            <v>3600</v>
          </cell>
          <cell r="I62">
            <v>1883700.0000000002</v>
          </cell>
        </row>
        <row r="63">
          <cell r="B63">
            <v>7</v>
          </cell>
          <cell r="D63" t="str">
            <v>PVC down spout dia. 100 mm</v>
          </cell>
          <cell r="E63" t="str">
            <v>m'</v>
          </cell>
          <cell r="F63">
            <v>55.44</v>
          </cell>
          <cell r="G63">
            <v>23400</v>
          </cell>
          <cell r="H63">
            <v>5520</v>
          </cell>
          <cell r="I63">
            <v>1603324.8</v>
          </cell>
        </row>
        <row r="64">
          <cell r="B64">
            <v>8</v>
          </cell>
          <cell r="D64" t="str">
            <v>Wool insulation with aluminium foil below roof</v>
          </cell>
          <cell r="E64" t="str">
            <v>m2</v>
          </cell>
          <cell r="F64">
            <v>1142.4000000000001</v>
          </cell>
          <cell r="G64">
            <v>56930</v>
          </cell>
          <cell r="H64">
            <v>1800</v>
          </cell>
          <cell r="I64">
            <v>67093152.000000007</v>
          </cell>
        </row>
        <row r="65">
          <cell r="D65" t="str">
            <v>and above ceiling</v>
          </cell>
        </row>
        <row r="66">
          <cell r="B66">
            <v>9</v>
          </cell>
          <cell r="D66" t="str">
            <v>Roof drains</v>
          </cell>
          <cell r="E66" t="str">
            <v>ea</v>
          </cell>
          <cell r="F66">
            <v>11</v>
          </cell>
          <cell r="G66">
            <v>67500</v>
          </cell>
          <cell r="H66">
            <v>5520</v>
          </cell>
          <cell r="I66">
            <v>803220</v>
          </cell>
        </row>
        <row r="67">
          <cell r="I67">
            <v>240298496.76000002</v>
          </cell>
        </row>
        <row r="68">
          <cell r="B68" t="str">
            <v>IV.</v>
          </cell>
          <cell r="D68" t="str">
            <v>DOORS &amp; WINDOWS WORKS</v>
          </cell>
        </row>
        <row r="69">
          <cell r="B69">
            <v>1</v>
          </cell>
          <cell r="D69" t="str">
            <v>Doors</v>
          </cell>
        </row>
        <row r="70">
          <cell r="D70" t="str">
            <v xml:space="preserve"> - Type D4</v>
          </cell>
          <cell r="E70" t="str">
            <v>unit</v>
          </cell>
          <cell r="F70">
            <v>2</v>
          </cell>
          <cell r="G70">
            <v>1185000</v>
          </cell>
          <cell r="H70">
            <v>329568</v>
          </cell>
          <cell r="I70">
            <v>3029136</v>
          </cell>
        </row>
        <row r="71">
          <cell r="D71" t="str">
            <v xml:space="preserve"> - Type D6</v>
          </cell>
          <cell r="E71" t="str">
            <v>unit</v>
          </cell>
          <cell r="F71">
            <v>11</v>
          </cell>
          <cell r="G71">
            <v>902500</v>
          </cell>
          <cell r="H71">
            <v>651600</v>
          </cell>
          <cell r="I71">
            <v>17095100</v>
          </cell>
        </row>
        <row r="72">
          <cell r="D72" t="str">
            <v xml:space="preserve"> - Type D7</v>
          </cell>
          <cell r="E72" t="str">
            <v>unit</v>
          </cell>
          <cell r="F72">
            <v>3</v>
          </cell>
          <cell r="G72">
            <v>465500</v>
          </cell>
          <cell r="H72">
            <v>129576</v>
          </cell>
          <cell r="I72">
            <v>1785228</v>
          </cell>
        </row>
        <row r="73">
          <cell r="D73" t="str">
            <v xml:space="preserve"> - Type D8</v>
          </cell>
          <cell r="E73" t="str">
            <v>unit</v>
          </cell>
          <cell r="F73">
            <v>8</v>
          </cell>
          <cell r="G73">
            <v>865000</v>
          </cell>
          <cell r="H73">
            <v>241776</v>
          </cell>
          <cell r="I73">
            <v>8854208</v>
          </cell>
        </row>
        <row r="74">
          <cell r="D74" t="str">
            <v xml:space="preserve"> - Type DW1</v>
          </cell>
          <cell r="E74" t="str">
            <v>unit</v>
          </cell>
          <cell r="F74">
            <v>3</v>
          </cell>
          <cell r="G74">
            <v>1350000</v>
          </cell>
          <cell r="H74">
            <v>383316</v>
          </cell>
          <cell r="I74">
            <v>5199948</v>
          </cell>
        </row>
        <row r="75">
          <cell r="D75" t="str">
            <v xml:space="preserve"> - Type DW2</v>
          </cell>
          <cell r="E75" t="str">
            <v>unit</v>
          </cell>
          <cell r="F75">
            <v>1</v>
          </cell>
          <cell r="G75">
            <v>1015000</v>
          </cell>
          <cell r="H75">
            <v>282336</v>
          </cell>
          <cell r="I75">
            <v>1297336</v>
          </cell>
        </row>
        <row r="76">
          <cell r="D76" t="str">
            <v xml:space="preserve"> - Type DW3</v>
          </cell>
          <cell r="E76" t="str">
            <v>unit</v>
          </cell>
          <cell r="F76">
            <v>2</v>
          </cell>
          <cell r="G76">
            <v>1242500</v>
          </cell>
          <cell r="H76">
            <v>345156</v>
          </cell>
          <cell r="I76">
            <v>3175312</v>
          </cell>
        </row>
        <row r="77">
          <cell r="D77" t="str">
            <v xml:space="preserve"> - Type DW4</v>
          </cell>
          <cell r="E77" t="str">
            <v>unit</v>
          </cell>
          <cell r="F77">
            <v>2</v>
          </cell>
          <cell r="G77">
            <v>1242500</v>
          </cell>
          <cell r="H77">
            <v>345156</v>
          </cell>
          <cell r="I77">
            <v>3175312</v>
          </cell>
        </row>
        <row r="79">
          <cell r="B79">
            <v>2</v>
          </cell>
          <cell r="D79" t="str">
            <v>Windows</v>
          </cell>
        </row>
        <row r="80">
          <cell r="D80" t="str">
            <v xml:space="preserve"> - Type W3</v>
          </cell>
          <cell r="E80" t="str">
            <v>unit</v>
          </cell>
          <cell r="F80">
            <v>2</v>
          </cell>
          <cell r="G80">
            <v>250500</v>
          </cell>
          <cell r="H80">
            <v>69570</v>
          </cell>
          <cell r="I80">
            <v>640140</v>
          </cell>
        </row>
        <row r="81">
          <cell r="D81" t="str">
            <v xml:space="preserve"> - Type W3b</v>
          </cell>
          <cell r="E81" t="str">
            <v>unit</v>
          </cell>
          <cell r="F81">
            <v>1</v>
          </cell>
          <cell r="G81">
            <v>250500</v>
          </cell>
          <cell r="H81">
            <v>69570</v>
          </cell>
          <cell r="I81">
            <v>320070</v>
          </cell>
        </row>
        <row r="82">
          <cell r="D82" t="str">
            <v xml:space="preserve"> - Type W4</v>
          </cell>
          <cell r="E82" t="str">
            <v>unit</v>
          </cell>
          <cell r="F82">
            <v>2</v>
          </cell>
          <cell r="G82">
            <v>222500</v>
          </cell>
          <cell r="H82">
            <v>61416</v>
          </cell>
          <cell r="I82">
            <v>567832</v>
          </cell>
        </row>
        <row r="83">
          <cell r="D83" t="str">
            <v xml:space="preserve"> - Type W4b</v>
          </cell>
          <cell r="E83" t="str">
            <v>unit</v>
          </cell>
          <cell r="F83">
            <v>1</v>
          </cell>
          <cell r="G83">
            <v>191500</v>
          </cell>
          <cell r="H83">
            <v>49224</v>
          </cell>
          <cell r="I83">
            <v>240724</v>
          </cell>
        </row>
        <row r="84">
          <cell r="I84">
            <v>45380346</v>
          </cell>
        </row>
        <row r="86">
          <cell r="B86" t="str">
            <v>V.</v>
          </cell>
          <cell r="D86" t="str">
            <v>FINISHES WORKS</v>
          </cell>
        </row>
        <row r="87">
          <cell r="B87">
            <v>1</v>
          </cell>
          <cell r="D87" t="str">
            <v xml:space="preserve">Flooring </v>
          </cell>
        </row>
        <row r="88">
          <cell r="D88" t="str">
            <v xml:space="preserve"> - Granit tile</v>
          </cell>
          <cell r="E88" t="str">
            <v>m2</v>
          </cell>
          <cell r="F88">
            <v>255.6</v>
          </cell>
          <cell r="G88">
            <v>466675</v>
          </cell>
          <cell r="H88">
            <v>10800</v>
          </cell>
          <cell r="I88">
            <v>122042610</v>
          </cell>
        </row>
        <row r="89">
          <cell r="D89" t="str">
            <v xml:space="preserve"> - Ceramic tile non slip</v>
          </cell>
          <cell r="E89" t="str">
            <v>m2</v>
          </cell>
          <cell r="F89">
            <v>166.4</v>
          </cell>
          <cell r="G89">
            <v>82100</v>
          </cell>
          <cell r="H89">
            <v>7200</v>
          </cell>
          <cell r="I89">
            <v>14859520</v>
          </cell>
        </row>
        <row r="90">
          <cell r="D90" t="str">
            <v xml:space="preserve"> - Ceramic tile </v>
          </cell>
          <cell r="E90" t="str">
            <v>m2</v>
          </cell>
          <cell r="F90">
            <v>70.8</v>
          </cell>
          <cell r="G90">
            <v>72500</v>
          </cell>
          <cell r="H90">
            <v>7200</v>
          </cell>
          <cell r="I90">
            <v>5642760</v>
          </cell>
        </row>
        <row r="92">
          <cell r="B92">
            <v>2</v>
          </cell>
          <cell r="D92" t="str">
            <v>Wall</v>
          </cell>
        </row>
        <row r="93">
          <cell r="D93" t="str">
            <v xml:space="preserve"> - Plastered </v>
          </cell>
          <cell r="E93" t="str">
            <v>m2</v>
          </cell>
          <cell r="F93">
            <v>1119.8800000000001</v>
          </cell>
          <cell r="G93">
            <v>12540</v>
          </cell>
          <cell r="H93">
            <v>3600</v>
          </cell>
          <cell r="I93">
            <v>18074863.200000003</v>
          </cell>
        </row>
        <row r="94">
          <cell r="D94" t="str">
            <v xml:space="preserve"> - Ceramic tile</v>
          </cell>
          <cell r="E94" t="str">
            <v>m2</v>
          </cell>
          <cell r="F94">
            <v>123.29</v>
          </cell>
          <cell r="G94">
            <v>77245</v>
          </cell>
          <cell r="H94">
            <v>7200</v>
          </cell>
          <cell r="I94">
            <v>10411224.050000001</v>
          </cell>
        </row>
        <row r="95">
          <cell r="D95" t="str">
            <v xml:space="preserve"> - Granit skirting</v>
          </cell>
          <cell r="E95" t="str">
            <v>m'</v>
          </cell>
          <cell r="F95">
            <v>135.30000000000001</v>
          </cell>
          <cell r="G95">
            <v>93350</v>
          </cell>
          <cell r="H95">
            <v>6000</v>
          </cell>
          <cell r="I95">
            <v>13442055.000000002</v>
          </cell>
        </row>
        <row r="96">
          <cell r="D96" t="str">
            <v xml:space="preserve"> - Ceramic skirting</v>
          </cell>
          <cell r="E96" t="str">
            <v>m'</v>
          </cell>
          <cell r="F96">
            <v>69.2</v>
          </cell>
          <cell r="G96">
            <v>15450</v>
          </cell>
          <cell r="H96">
            <v>1800</v>
          </cell>
          <cell r="I96">
            <v>1193700</v>
          </cell>
        </row>
        <row r="98">
          <cell r="B98">
            <v>3</v>
          </cell>
          <cell r="D98" t="str">
            <v>Painting</v>
          </cell>
        </row>
        <row r="99">
          <cell r="D99" t="str">
            <v xml:space="preserve"> - Semi gloss oil base paint</v>
          </cell>
          <cell r="E99" t="str">
            <v>m2</v>
          </cell>
          <cell r="F99">
            <v>1184.9000000000001</v>
          </cell>
          <cell r="G99">
            <v>8700</v>
          </cell>
          <cell r="H99">
            <v>3000</v>
          </cell>
          <cell r="I99">
            <v>13863330.000000002</v>
          </cell>
        </row>
        <row r="100">
          <cell r="D100" t="str">
            <v xml:space="preserve"> - Flat acrylic</v>
          </cell>
          <cell r="E100" t="str">
            <v>m2</v>
          </cell>
          <cell r="F100">
            <v>427.8</v>
          </cell>
          <cell r="G100">
            <v>11500</v>
          </cell>
          <cell r="H100">
            <v>1200</v>
          </cell>
          <cell r="I100">
            <v>5433060</v>
          </cell>
        </row>
        <row r="101">
          <cell r="D101" t="str">
            <v xml:space="preserve"> - Semi gloss satin acrylic</v>
          </cell>
          <cell r="E101" t="str">
            <v>m2</v>
          </cell>
          <cell r="F101">
            <v>256.44</v>
          </cell>
          <cell r="G101">
            <v>13500</v>
          </cell>
          <cell r="H101">
            <v>3000</v>
          </cell>
          <cell r="I101">
            <v>4231260</v>
          </cell>
        </row>
        <row r="102">
          <cell r="I102">
            <v>209194382.25</v>
          </cell>
        </row>
        <row r="104">
          <cell r="B104" t="str">
            <v>VI.</v>
          </cell>
          <cell r="D104" t="str">
            <v>SPECIALTIES WORKS</v>
          </cell>
        </row>
        <row r="105">
          <cell r="B105">
            <v>1</v>
          </cell>
          <cell r="D105" t="str">
            <v>Sanitary ware and fitting</v>
          </cell>
        </row>
        <row r="106">
          <cell r="D106" t="str">
            <v xml:space="preserve"> -  Water closet western type</v>
          </cell>
          <cell r="E106" t="str">
            <v>unit</v>
          </cell>
          <cell r="F106">
            <v>7</v>
          </cell>
          <cell r="G106">
            <v>975000</v>
          </cell>
          <cell r="H106">
            <v>64584</v>
          </cell>
          <cell r="I106">
            <v>7277088</v>
          </cell>
        </row>
        <row r="107">
          <cell r="D107" t="str">
            <v xml:space="preserve"> - Wash basin/lavatory</v>
          </cell>
          <cell r="E107" t="str">
            <v>unit</v>
          </cell>
          <cell r="F107">
            <v>8</v>
          </cell>
          <cell r="G107">
            <v>1500000</v>
          </cell>
          <cell r="H107">
            <v>60000</v>
          </cell>
          <cell r="I107">
            <v>12480000</v>
          </cell>
        </row>
        <row r="108">
          <cell r="D108" t="str">
            <v xml:space="preserve"> - Bath tub</v>
          </cell>
          <cell r="E108" t="str">
            <v>unit</v>
          </cell>
          <cell r="F108">
            <v>4</v>
          </cell>
          <cell r="G108">
            <v>1250000</v>
          </cell>
          <cell r="H108">
            <v>240000</v>
          </cell>
          <cell r="I108">
            <v>5960000</v>
          </cell>
        </row>
        <row r="109">
          <cell r="D109" t="str">
            <v xml:space="preserve"> - Water closet squat type</v>
          </cell>
          <cell r="E109" t="str">
            <v>unit</v>
          </cell>
          <cell r="F109">
            <v>2</v>
          </cell>
          <cell r="G109">
            <v>450000</v>
          </cell>
          <cell r="H109">
            <v>34500</v>
          </cell>
          <cell r="I109">
            <v>969000</v>
          </cell>
        </row>
        <row r="110">
          <cell r="D110" t="str">
            <v xml:space="preserve"> - Faucet</v>
          </cell>
          <cell r="E110" t="str">
            <v>ea</v>
          </cell>
          <cell r="F110">
            <v>4</v>
          </cell>
          <cell r="G110">
            <v>180000</v>
          </cell>
          <cell r="H110">
            <v>1800</v>
          </cell>
          <cell r="I110">
            <v>727200</v>
          </cell>
        </row>
        <row r="111">
          <cell r="D111" t="str">
            <v xml:space="preserve"> - Urinal</v>
          </cell>
          <cell r="E111" t="str">
            <v>unit</v>
          </cell>
          <cell r="F111">
            <v>2</v>
          </cell>
          <cell r="G111">
            <v>1200000</v>
          </cell>
          <cell r="H111">
            <v>60000</v>
          </cell>
          <cell r="I111">
            <v>2520000</v>
          </cell>
        </row>
        <row r="112">
          <cell r="D112" t="str">
            <v xml:space="preserve"> - Shower</v>
          </cell>
          <cell r="E112" t="str">
            <v>unit</v>
          </cell>
          <cell r="F112">
            <v>5</v>
          </cell>
          <cell r="G112">
            <v>1500000</v>
          </cell>
          <cell r="H112">
            <v>30000</v>
          </cell>
          <cell r="I112">
            <v>7650000</v>
          </cell>
        </row>
        <row r="113">
          <cell r="D113" t="str">
            <v xml:space="preserve"> - Urinoir partition</v>
          </cell>
          <cell r="E113" t="str">
            <v>unit</v>
          </cell>
          <cell r="F113">
            <v>1</v>
          </cell>
          <cell r="G113">
            <v>350000</v>
          </cell>
          <cell r="H113">
            <v>60000</v>
          </cell>
          <cell r="I113">
            <v>410000</v>
          </cell>
        </row>
        <row r="115">
          <cell r="B115">
            <v>2</v>
          </cell>
          <cell r="D115" t="str">
            <v>Louvre</v>
          </cell>
        </row>
        <row r="116">
          <cell r="D116" t="str">
            <v xml:space="preserve"> - Type V1</v>
          </cell>
          <cell r="E116" t="str">
            <v>unit</v>
          </cell>
          <cell r="F116">
            <v>3</v>
          </cell>
          <cell r="G116">
            <v>61350</v>
          </cell>
          <cell r="H116">
            <v>15720</v>
          </cell>
          <cell r="I116">
            <v>231210</v>
          </cell>
        </row>
        <row r="117">
          <cell r="D117" t="str">
            <v xml:space="preserve"> - Type V2</v>
          </cell>
          <cell r="E117" t="str">
            <v>unit</v>
          </cell>
          <cell r="F117">
            <v>9</v>
          </cell>
          <cell r="G117">
            <v>117300</v>
          </cell>
          <cell r="H117">
            <v>30000</v>
          </cell>
          <cell r="I117">
            <v>1325700</v>
          </cell>
        </row>
        <row r="118">
          <cell r="D118" t="str">
            <v xml:space="preserve"> - Type V3</v>
          </cell>
          <cell r="E118" t="str">
            <v>unit</v>
          </cell>
          <cell r="F118">
            <v>8</v>
          </cell>
          <cell r="G118">
            <v>115125</v>
          </cell>
          <cell r="H118">
            <v>29520</v>
          </cell>
          <cell r="I118">
            <v>1157160</v>
          </cell>
        </row>
        <row r="119">
          <cell r="D119" t="str">
            <v xml:space="preserve"> - Type V4</v>
          </cell>
          <cell r="E119" t="str">
            <v>unit</v>
          </cell>
          <cell r="F119">
            <v>2</v>
          </cell>
          <cell r="G119">
            <v>305605</v>
          </cell>
          <cell r="H119">
            <v>78360</v>
          </cell>
          <cell r="I119">
            <v>767930</v>
          </cell>
        </row>
        <row r="120">
          <cell r="D120" t="str">
            <v xml:space="preserve"> - Type V5</v>
          </cell>
          <cell r="E120" t="str">
            <v>unit</v>
          </cell>
          <cell r="F120">
            <v>4</v>
          </cell>
          <cell r="G120">
            <v>715455</v>
          </cell>
          <cell r="H120">
            <v>183450</v>
          </cell>
          <cell r="I120">
            <v>3595620</v>
          </cell>
        </row>
        <row r="121">
          <cell r="B121">
            <v>3</v>
          </cell>
          <cell r="D121" t="str">
            <v>Fly screen</v>
          </cell>
          <cell r="E121" t="str">
            <v>m2</v>
          </cell>
          <cell r="F121">
            <v>18.04</v>
          </cell>
          <cell r="G121">
            <v>10255</v>
          </cell>
          <cell r="H121">
            <v>2100</v>
          </cell>
          <cell r="I121">
            <v>222884.19999999998</v>
          </cell>
        </row>
        <row r="122">
          <cell r="I122">
            <v>45293792.200000003</v>
          </cell>
        </row>
        <row r="123">
          <cell r="D123" t="str">
            <v>Copugated letal roïfing</v>
          </cell>
          <cell r="E123" t="str">
            <v>m2</v>
          </cell>
          <cell r="F123">
            <v>55.001953125</v>
          </cell>
          <cell r="G123">
            <v>31702.004028320313</v>
          </cell>
          <cell r="H123">
            <v>2160.0000019669533</v>
          </cell>
          <cell r="I123">
            <v>1862410.0000038147</v>
          </cell>
        </row>
        <row r="124">
          <cell r="B124" t="str">
            <v>VII.</v>
          </cell>
          <cell r="D124" t="str">
            <v>EQUIPMENT WORKS</v>
          </cell>
        </row>
        <row r="125">
          <cell r="B125">
            <v>1</v>
          </cell>
          <cell r="D125" t="str">
            <v>Kitchen sink, include faucet</v>
          </cell>
          <cell r="E125" t="str">
            <v>unit</v>
          </cell>
          <cell r="F125">
            <v>1</v>
          </cell>
          <cell r="G125">
            <v>705120</v>
          </cell>
          <cell r="H125">
            <v>135600</v>
          </cell>
          <cell r="I125">
            <v>840720</v>
          </cell>
        </row>
        <row r="126">
          <cell r="B126">
            <v>2</v>
          </cell>
          <cell r="D126" t="str">
            <v>Kitchen exhaust hood incl. ducting</v>
          </cell>
          <cell r="E126" t="str">
            <v>unit</v>
          </cell>
          <cell r="F126">
            <v>1</v>
          </cell>
          <cell r="G126">
            <v>2028000</v>
          </cell>
          <cell r="H126">
            <v>240000</v>
          </cell>
          <cell r="I126">
            <v>2268000</v>
          </cell>
        </row>
        <row r="127">
          <cell r="I127">
            <v>3108720</v>
          </cell>
        </row>
        <row r="129">
          <cell r="B129" t="str">
            <v>VIII.</v>
          </cell>
          <cell r="D129" t="str">
            <v>MECHANICAL WORKS</v>
          </cell>
        </row>
        <row r="130">
          <cell r="B130">
            <v>1</v>
          </cell>
          <cell r="D130" t="str">
            <v>Air conditioning &amp; Ventilating system</v>
          </cell>
        </row>
        <row r="131">
          <cell r="B131">
            <v>1.1000000000000001</v>
          </cell>
          <cell r="D131" t="str">
            <v>Install only, materiak by owner</v>
          </cell>
        </row>
        <row r="132">
          <cell r="D132" t="str">
            <v>a. Type : Wall Mounted</v>
          </cell>
        </row>
        <row r="133">
          <cell r="D133" t="str">
            <v xml:space="preserve">     -  ACC-E20.01, FCU-E20.1, cap. 4,60 kW</v>
          </cell>
          <cell r="E133" t="str">
            <v>unit</v>
          </cell>
          <cell r="F133">
            <v>1</v>
          </cell>
          <cell r="G133">
            <v>302500</v>
          </cell>
          <cell r="I133">
            <v>302500</v>
          </cell>
        </row>
        <row r="134">
          <cell r="D134" t="str">
            <v xml:space="preserve">     -  ACC-E20.02, FCU-E20.2, cap. 4,60 kW</v>
          </cell>
          <cell r="E134" t="str">
            <v>unit</v>
          </cell>
          <cell r="F134">
            <v>1</v>
          </cell>
          <cell r="G134">
            <v>302500</v>
          </cell>
          <cell r="I134">
            <v>302500</v>
          </cell>
        </row>
        <row r="135">
          <cell r="D135" t="str">
            <v xml:space="preserve">     -  ACC-E20.03, FCU-E20.3, cap. 4,60 kW</v>
          </cell>
          <cell r="E135" t="str">
            <v>unit</v>
          </cell>
          <cell r="F135">
            <v>1</v>
          </cell>
          <cell r="G135">
            <v>302500</v>
          </cell>
          <cell r="I135">
            <v>302500</v>
          </cell>
        </row>
        <row r="136">
          <cell r="D136" t="str">
            <v xml:space="preserve">     -  ACC-E20.04, FCU-E20.4, cap. 4,60 kW</v>
          </cell>
          <cell r="E136" t="str">
            <v>unit</v>
          </cell>
          <cell r="F136">
            <v>1</v>
          </cell>
          <cell r="G136">
            <v>302500</v>
          </cell>
          <cell r="I136">
            <v>302500</v>
          </cell>
        </row>
        <row r="137">
          <cell r="D137" t="str">
            <v xml:space="preserve">     -  ACC-E20.08, FCU-E20.8, cap. 2,25 kW</v>
          </cell>
          <cell r="E137" t="str">
            <v>unit</v>
          </cell>
          <cell r="F137">
            <v>1</v>
          </cell>
          <cell r="G137">
            <v>302500</v>
          </cell>
          <cell r="I137">
            <v>302500</v>
          </cell>
        </row>
        <row r="138">
          <cell r="D138" t="str">
            <v xml:space="preserve">     -  ACC-E20.08, FCU-E20.8, cap. 2,25 kW</v>
          </cell>
          <cell r="E138" t="str">
            <v>unit</v>
          </cell>
          <cell r="F138">
            <v>1</v>
          </cell>
          <cell r="G138">
            <v>6656200</v>
          </cell>
          <cell r="I138">
            <v>6656200</v>
          </cell>
        </row>
        <row r="139">
          <cell r="D139" t="str">
            <v>b. Type : Ceiling Cassette</v>
          </cell>
        </row>
        <row r="140">
          <cell r="D140" t="str">
            <v xml:space="preserve">     -  ACC-E20.05, FCU-E20.5, cap. 8,66 kW</v>
          </cell>
          <cell r="E140" t="str">
            <v>unit</v>
          </cell>
          <cell r="F140">
            <v>1</v>
          </cell>
          <cell r="G140">
            <v>368500</v>
          </cell>
          <cell r="I140">
            <v>368500</v>
          </cell>
        </row>
        <row r="141">
          <cell r="D141" t="str">
            <v xml:space="preserve">     -  ACC-E20.05, FCU-E20.5, cap. 8,66 kW</v>
          </cell>
          <cell r="E141" t="str">
            <v>unit</v>
          </cell>
          <cell r="F141">
            <v>1</v>
          </cell>
          <cell r="G141">
            <v>41214000</v>
          </cell>
          <cell r="I141">
            <v>41214000</v>
          </cell>
        </row>
        <row r="142">
          <cell r="D142" t="str">
            <v>c. Type : Ceiling Suspended</v>
          </cell>
        </row>
        <row r="143">
          <cell r="D143" t="str">
            <v xml:space="preserve">     -  ACC-E20.06, FCU-E20.6, cap. 11,24 kW</v>
          </cell>
          <cell r="E143" t="str">
            <v>unit</v>
          </cell>
          <cell r="F143">
            <v>1</v>
          </cell>
          <cell r="G143">
            <v>368500</v>
          </cell>
          <cell r="I143">
            <v>368500</v>
          </cell>
        </row>
        <row r="144">
          <cell r="D144" t="str">
            <v xml:space="preserve">     -  ACC-E20.07, FCU-E20.7, cap. 11,24 kW</v>
          </cell>
          <cell r="E144" t="str">
            <v>unit</v>
          </cell>
          <cell r="F144">
            <v>1</v>
          </cell>
          <cell r="G144">
            <v>368500</v>
          </cell>
          <cell r="I144">
            <v>368500</v>
          </cell>
        </row>
        <row r="145">
          <cell r="D145" t="str">
            <v xml:space="preserve">     -  ACC-E20.07, FCU-E20.7, cap. 11,24 kW</v>
          </cell>
          <cell r="E145" t="str">
            <v>unit</v>
          </cell>
          <cell r="F145">
            <v>1</v>
          </cell>
          <cell r="G145">
            <v>40704400</v>
          </cell>
          <cell r="I145">
            <v>40704400</v>
          </cell>
        </row>
        <row r="146">
          <cell r="B146">
            <v>1.2</v>
          </cell>
          <cell r="D146" t="str">
            <v>Ventilating</v>
          </cell>
        </row>
        <row r="147">
          <cell r="B147" t="str">
            <v>1.2.1</v>
          </cell>
          <cell r="D147" t="str">
            <v>Exhaust Fan</v>
          </cell>
        </row>
        <row r="148">
          <cell r="B148" t="str">
            <v>1.2.1</v>
          </cell>
          <cell r="D148" t="str">
            <v>a. Type : Roof Mounted</v>
          </cell>
        </row>
        <row r="149">
          <cell r="D149" t="str">
            <v xml:space="preserve">     -  TEF.E20.01, cap. 350 l/sec</v>
          </cell>
          <cell r="E149" t="str">
            <v>unit</v>
          </cell>
          <cell r="F149">
            <v>1</v>
          </cell>
          <cell r="G149">
            <v>1821500</v>
          </cell>
          <cell r="I149">
            <v>1821500</v>
          </cell>
        </row>
        <row r="150">
          <cell r="D150" t="str">
            <v xml:space="preserve">     -  TEF.E20.01, cap. 350 l/sec</v>
          </cell>
          <cell r="E150" t="str">
            <v>unit</v>
          </cell>
          <cell r="F150">
            <v>1</v>
          </cell>
          <cell r="G150">
            <v>1821500</v>
          </cell>
          <cell r="I150">
            <v>1821500</v>
          </cell>
        </row>
        <row r="151">
          <cell r="D151" t="str">
            <v xml:space="preserve">b. Type : Ceiling </v>
          </cell>
        </row>
        <row r="152">
          <cell r="D152" t="str">
            <v xml:space="preserve">     -  KEF.E20.01, cap. 160 l/sec</v>
          </cell>
          <cell r="E152" t="str">
            <v>unit</v>
          </cell>
          <cell r="F152">
            <v>1</v>
          </cell>
          <cell r="G152">
            <v>576600</v>
          </cell>
          <cell r="I152">
            <v>576600</v>
          </cell>
        </row>
        <row r="153">
          <cell r="D153" t="str">
            <v xml:space="preserve">     -  KEF.E20.01, cap. 160 l/sec</v>
          </cell>
          <cell r="E153" t="str">
            <v>unit</v>
          </cell>
          <cell r="F153">
            <v>1</v>
          </cell>
          <cell r="G153">
            <v>379800</v>
          </cell>
          <cell r="I153">
            <v>379800</v>
          </cell>
        </row>
        <row r="154">
          <cell r="B154" t="str">
            <v>1.2.2</v>
          </cell>
          <cell r="D154" t="str">
            <v xml:space="preserve">Ducting </v>
          </cell>
        </row>
        <row r="155">
          <cell r="B155" t="str">
            <v>1.2.2</v>
          </cell>
          <cell r="D155" t="str">
            <v>a. BJLS, include support</v>
          </cell>
        </row>
        <row r="156">
          <cell r="D156" t="str">
            <v xml:space="preserve">    - dia. 400 x 400 mm</v>
          </cell>
          <cell r="E156" t="str">
            <v>m'</v>
          </cell>
          <cell r="F156">
            <v>4</v>
          </cell>
          <cell r="G156">
            <v>153720.00280000002</v>
          </cell>
          <cell r="I156">
            <v>614880.01120000007</v>
          </cell>
        </row>
        <row r="157">
          <cell r="D157" t="str">
            <v xml:space="preserve">    - dia. 200  mm</v>
          </cell>
          <cell r="E157" t="str">
            <v>m'</v>
          </cell>
          <cell r="F157">
            <v>3</v>
          </cell>
          <cell r="G157">
            <v>38100.004057142862</v>
          </cell>
          <cell r="I157">
            <v>114300.01217142859</v>
          </cell>
        </row>
        <row r="158">
          <cell r="D158" t="str">
            <v xml:space="preserve">    - dia. 200  mm</v>
          </cell>
          <cell r="E158" t="str">
            <v>m'</v>
          </cell>
          <cell r="F158">
            <v>3</v>
          </cell>
          <cell r="G158">
            <v>38100.004057142862</v>
          </cell>
          <cell r="I158">
            <v>114300.01217142859</v>
          </cell>
        </row>
        <row r="159">
          <cell r="D159" t="str">
            <v>b. Flexible Duct</v>
          </cell>
        </row>
        <row r="160">
          <cell r="D160" t="str">
            <v xml:space="preserve">    - dia. 125 mm (5")</v>
          </cell>
          <cell r="E160" t="str">
            <v>m'</v>
          </cell>
          <cell r="F160">
            <v>14</v>
          </cell>
          <cell r="G160">
            <v>97124.99500000001</v>
          </cell>
          <cell r="I160">
            <v>1359749.9300000002</v>
          </cell>
        </row>
        <row r="161">
          <cell r="D161" t="str">
            <v xml:space="preserve">    - dia. 125 mm (5")</v>
          </cell>
          <cell r="E161" t="str">
            <v>m'</v>
          </cell>
          <cell r="F161">
            <v>14</v>
          </cell>
          <cell r="G161">
            <v>97124.99500000001</v>
          </cell>
          <cell r="I161">
            <v>1359749.9300000002</v>
          </cell>
        </row>
        <row r="162">
          <cell r="B162" t="str">
            <v>1.2.3</v>
          </cell>
          <cell r="D162" t="str">
            <v>Grille, size 300 x150 mm</v>
          </cell>
          <cell r="E162" t="str">
            <v>pc</v>
          </cell>
          <cell r="F162">
            <v>4</v>
          </cell>
          <cell r="G162">
            <v>87300</v>
          </cell>
          <cell r="I162">
            <v>349200</v>
          </cell>
        </row>
        <row r="163">
          <cell r="B163" t="str">
            <v>1.2.4</v>
          </cell>
          <cell r="D163" t="str">
            <v>Split Dumper (SD) dia. 125 mm (5")</v>
          </cell>
          <cell r="E163" t="str">
            <v>pc</v>
          </cell>
          <cell r="F163">
            <v>4</v>
          </cell>
          <cell r="G163">
            <v>93500</v>
          </cell>
          <cell r="I163">
            <v>374000</v>
          </cell>
        </row>
        <row r="164">
          <cell r="B164" t="str">
            <v>1.2.4</v>
          </cell>
          <cell r="D164" t="str">
            <v>Split Dumper (SD) dia. 125 mm (5")</v>
          </cell>
          <cell r="E164" t="str">
            <v>pc</v>
          </cell>
          <cell r="F164">
            <v>4</v>
          </cell>
          <cell r="G164">
            <v>93500</v>
          </cell>
          <cell r="I164">
            <v>374000</v>
          </cell>
        </row>
        <row r="168">
          <cell r="B168">
            <v>2</v>
          </cell>
          <cell r="D168" t="str">
            <v xml:space="preserve">Plumbing </v>
          </cell>
        </row>
        <row r="169">
          <cell r="B169">
            <v>2.1</v>
          </cell>
          <cell r="D169" t="str">
            <v>Cold Water System</v>
          </cell>
        </row>
        <row r="170">
          <cell r="B170">
            <v>2.1</v>
          </cell>
          <cell r="D170" t="str">
            <v>Polivinyl Chloride Pipe, 10 kg/cm² class</v>
          </cell>
        </row>
        <row r="171">
          <cell r="D171" t="str">
            <v>-  PVC dia. 40 mm (1 1/2")</v>
          </cell>
          <cell r="E171" t="str">
            <v>m'</v>
          </cell>
          <cell r="F171">
            <v>18</v>
          </cell>
          <cell r="G171">
            <v>49220</v>
          </cell>
          <cell r="I171">
            <v>885960</v>
          </cell>
        </row>
        <row r="172">
          <cell r="D172" t="str">
            <v>-  PVC dia. 32 mm (1 1/4")</v>
          </cell>
          <cell r="E172" t="str">
            <v>m'</v>
          </cell>
          <cell r="F172">
            <v>30</v>
          </cell>
          <cell r="G172">
            <v>42810</v>
          </cell>
          <cell r="I172">
            <v>1284300</v>
          </cell>
        </row>
        <row r="173">
          <cell r="D173" t="str">
            <v>-  PVC dia. 25 mm (1")</v>
          </cell>
          <cell r="E173" t="str">
            <v>m'</v>
          </cell>
          <cell r="F173">
            <v>18</v>
          </cell>
          <cell r="G173">
            <v>33470</v>
          </cell>
          <cell r="I173">
            <v>602460</v>
          </cell>
        </row>
        <row r="174">
          <cell r="D174" t="str">
            <v>-  PVC dia. 20 mm (3/4")</v>
          </cell>
          <cell r="E174" t="str">
            <v>m'</v>
          </cell>
          <cell r="F174">
            <v>18</v>
          </cell>
          <cell r="G174">
            <v>19680</v>
          </cell>
          <cell r="I174">
            <v>354240</v>
          </cell>
        </row>
        <row r="175">
          <cell r="D175" t="str">
            <v>-  PVC dia. 15 mm (1/2")</v>
          </cell>
          <cell r="E175" t="str">
            <v>m'</v>
          </cell>
          <cell r="F175">
            <v>66</v>
          </cell>
          <cell r="G175">
            <v>15310</v>
          </cell>
          <cell r="I175">
            <v>1010460</v>
          </cell>
        </row>
        <row r="176">
          <cell r="D176" t="str">
            <v>-  Fitting &amp; accessories</v>
          </cell>
          <cell r="E176" t="str">
            <v>ls</v>
          </cell>
          <cell r="F176">
            <v>1</v>
          </cell>
          <cell r="G176">
            <v>1448000</v>
          </cell>
          <cell r="I176">
            <v>1448000</v>
          </cell>
        </row>
        <row r="177">
          <cell r="D177" t="str">
            <v>-  Fitting &amp; accessories</v>
          </cell>
          <cell r="E177" t="str">
            <v>ls</v>
          </cell>
          <cell r="F177">
            <v>1</v>
          </cell>
          <cell r="G177">
            <v>1448000</v>
          </cell>
          <cell r="I177">
            <v>1448000</v>
          </cell>
        </row>
        <row r="178">
          <cell r="B178">
            <v>2.2000000000000002</v>
          </cell>
          <cell r="D178" t="str">
            <v>Gate valve dia. 15 mm (1/2")</v>
          </cell>
          <cell r="E178" t="str">
            <v>ea</v>
          </cell>
          <cell r="F178">
            <v>1</v>
          </cell>
          <cell r="G178">
            <v>85800</v>
          </cell>
          <cell r="I178">
            <v>85800</v>
          </cell>
        </row>
        <row r="179">
          <cell r="B179">
            <v>2.2999999999999998</v>
          </cell>
          <cell r="D179" t="str">
            <v>Box valve</v>
          </cell>
          <cell r="E179" t="str">
            <v>ea</v>
          </cell>
          <cell r="F179">
            <v>1</v>
          </cell>
          <cell r="G179">
            <v>125000</v>
          </cell>
          <cell r="I179">
            <v>125000</v>
          </cell>
        </row>
        <row r="180">
          <cell r="B180">
            <v>2.2999999999999998</v>
          </cell>
          <cell r="D180" t="str">
            <v>Box valve</v>
          </cell>
          <cell r="E180" t="str">
            <v>ea</v>
          </cell>
          <cell r="F180">
            <v>1</v>
          </cell>
          <cell r="G180">
            <v>125000</v>
          </cell>
          <cell r="I180">
            <v>125000</v>
          </cell>
        </row>
        <row r="181">
          <cell r="B181">
            <v>2.2000000000000002</v>
          </cell>
          <cell r="D181" t="str">
            <v>Sewarage Water System</v>
          </cell>
        </row>
        <row r="182">
          <cell r="B182" t="str">
            <v>2.2.1</v>
          </cell>
          <cell r="D182" t="str">
            <v>Polivinyl Chloride Pipe, 5 kg/cm² class</v>
          </cell>
        </row>
        <row r="183">
          <cell r="B183" t="str">
            <v>2.2.1</v>
          </cell>
          <cell r="D183" t="str">
            <v>-  PVC dia. 125 mm (5")</v>
          </cell>
          <cell r="E183" t="str">
            <v>m'</v>
          </cell>
          <cell r="F183">
            <v>4</v>
          </cell>
          <cell r="G183">
            <v>68600</v>
          </cell>
          <cell r="I183">
            <v>274400</v>
          </cell>
        </row>
        <row r="184">
          <cell r="D184" t="str">
            <v>-  PVC dia. 100 mm (4")</v>
          </cell>
          <cell r="E184" t="str">
            <v>m'</v>
          </cell>
          <cell r="F184">
            <v>36</v>
          </cell>
          <cell r="G184">
            <v>43550</v>
          </cell>
          <cell r="I184">
            <v>1567800</v>
          </cell>
        </row>
        <row r="185">
          <cell r="D185" t="str">
            <v>-  PVC dia. 50 mm (2")</v>
          </cell>
          <cell r="E185" t="str">
            <v>m'</v>
          </cell>
          <cell r="F185">
            <v>56</v>
          </cell>
          <cell r="G185">
            <v>13070</v>
          </cell>
          <cell r="I185">
            <v>731920</v>
          </cell>
        </row>
        <row r="186">
          <cell r="D186" t="str">
            <v>-  PVC dia. 40 mm (1 1/2")</v>
          </cell>
          <cell r="E186" t="str">
            <v>m'</v>
          </cell>
          <cell r="F186">
            <v>28</v>
          </cell>
          <cell r="G186">
            <v>10350</v>
          </cell>
          <cell r="I186">
            <v>289800</v>
          </cell>
        </row>
        <row r="187">
          <cell r="D187" t="str">
            <v>-  PVC dia. 40, for vent</v>
          </cell>
          <cell r="E187" t="str">
            <v>m'</v>
          </cell>
          <cell r="F187">
            <v>8</v>
          </cell>
          <cell r="G187">
            <v>10350</v>
          </cell>
          <cell r="I187">
            <v>82800</v>
          </cell>
        </row>
        <row r="188">
          <cell r="D188" t="str">
            <v>-  Fitting &amp; accessories</v>
          </cell>
          <cell r="E188" t="str">
            <v>ls</v>
          </cell>
          <cell r="F188">
            <v>1</v>
          </cell>
          <cell r="G188">
            <v>1031300</v>
          </cell>
          <cell r="I188">
            <v>1031300</v>
          </cell>
        </row>
        <row r="189">
          <cell r="D189" t="str">
            <v>-  Fitting &amp; accessories</v>
          </cell>
          <cell r="E189" t="str">
            <v>ls</v>
          </cell>
          <cell r="F189">
            <v>1</v>
          </cell>
          <cell r="G189">
            <v>1031300</v>
          </cell>
          <cell r="I189">
            <v>1031300</v>
          </cell>
        </row>
        <row r="190">
          <cell r="B190" t="str">
            <v>2.2.2</v>
          </cell>
          <cell r="D190" t="str">
            <v>Floor drain</v>
          </cell>
          <cell r="E190" t="str">
            <v>ea</v>
          </cell>
          <cell r="F190">
            <v>10</v>
          </cell>
          <cell r="G190">
            <v>184800</v>
          </cell>
          <cell r="I190">
            <v>1848000</v>
          </cell>
        </row>
        <row r="191">
          <cell r="B191" t="str">
            <v>2.2.3</v>
          </cell>
          <cell r="D191" t="str">
            <v>Clean out</v>
          </cell>
          <cell r="E191" t="str">
            <v>ea</v>
          </cell>
          <cell r="F191">
            <v>12</v>
          </cell>
          <cell r="G191">
            <v>143100</v>
          </cell>
          <cell r="I191">
            <v>1717200</v>
          </cell>
        </row>
        <row r="192">
          <cell r="B192" t="str">
            <v>2.2.4</v>
          </cell>
          <cell r="D192" t="str">
            <v>External cully trap</v>
          </cell>
          <cell r="E192" t="str">
            <v>ea</v>
          </cell>
          <cell r="F192">
            <v>2</v>
          </cell>
          <cell r="G192">
            <v>125000</v>
          </cell>
          <cell r="I192">
            <v>250000</v>
          </cell>
        </row>
        <row r="193">
          <cell r="B193" t="str">
            <v>2.2.5</v>
          </cell>
          <cell r="D193" t="str">
            <v>Tundish 150x150 cm, condensate drain pipe</v>
          </cell>
          <cell r="E193" t="str">
            <v>ea</v>
          </cell>
          <cell r="F193">
            <v>5</v>
          </cell>
          <cell r="G193">
            <v>35000</v>
          </cell>
          <cell r="I193">
            <v>175000</v>
          </cell>
        </row>
        <row r="194">
          <cell r="B194" t="str">
            <v>2.2.5</v>
          </cell>
          <cell r="D194" t="str">
            <v>Tundish 150x150 cm, condensate drain pipe</v>
          </cell>
          <cell r="E194" t="str">
            <v>ea</v>
          </cell>
          <cell r="F194">
            <v>5</v>
          </cell>
          <cell r="G194">
            <v>35000</v>
          </cell>
          <cell r="I194">
            <v>175000</v>
          </cell>
        </row>
        <row r="195">
          <cell r="B195">
            <v>2.2999999999999998</v>
          </cell>
          <cell r="D195" t="str">
            <v>Hot Water System</v>
          </cell>
        </row>
        <row r="196">
          <cell r="B196" t="str">
            <v>2.3.1</v>
          </cell>
          <cell r="D196" t="str">
            <v>Cooper pipe + insulation, for water heater</v>
          </cell>
        </row>
        <row r="197">
          <cell r="B197" t="str">
            <v>2.3.1</v>
          </cell>
          <cell r="D197" t="str">
            <v>-  COP dia. 32 mm (1 1/4")</v>
          </cell>
          <cell r="E197" t="str">
            <v>m'</v>
          </cell>
          <cell r="F197">
            <v>6</v>
          </cell>
          <cell r="G197">
            <v>59770</v>
          </cell>
          <cell r="I197">
            <v>358620</v>
          </cell>
        </row>
        <row r="198">
          <cell r="D198" t="str">
            <v>-  COP dia. 25 mm (1")</v>
          </cell>
          <cell r="E198" t="str">
            <v>m'</v>
          </cell>
          <cell r="F198">
            <v>6</v>
          </cell>
          <cell r="G198">
            <v>41330</v>
          </cell>
          <cell r="I198">
            <v>247980</v>
          </cell>
        </row>
        <row r="199">
          <cell r="D199" t="str">
            <v>-  COP dia. 20 mm (3/4")</v>
          </cell>
          <cell r="E199" t="str">
            <v>m'</v>
          </cell>
          <cell r="F199">
            <v>12</v>
          </cell>
          <cell r="G199">
            <v>30020</v>
          </cell>
          <cell r="I199">
            <v>360240</v>
          </cell>
        </row>
        <row r="200">
          <cell r="D200" t="str">
            <v>-  COP dia. 15 mm (1/2")</v>
          </cell>
          <cell r="E200" t="str">
            <v>m'</v>
          </cell>
          <cell r="F200">
            <v>54</v>
          </cell>
          <cell r="G200">
            <v>18560</v>
          </cell>
          <cell r="I200">
            <v>1002240</v>
          </cell>
        </row>
        <row r="201">
          <cell r="D201" t="str">
            <v>-  Fitting &amp; accessories</v>
          </cell>
          <cell r="E201" t="str">
            <v>ls</v>
          </cell>
          <cell r="F201">
            <v>1</v>
          </cell>
          <cell r="G201">
            <v>689100</v>
          </cell>
          <cell r="I201">
            <v>689100</v>
          </cell>
        </row>
        <row r="202">
          <cell r="D202" t="str">
            <v>-  Fitting &amp; accessories</v>
          </cell>
          <cell r="E202" t="str">
            <v>ls</v>
          </cell>
          <cell r="F202">
            <v>1</v>
          </cell>
          <cell r="G202">
            <v>689100</v>
          </cell>
          <cell r="I202">
            <v>689100</v>
          </cell>
        </row>
        <row r="203">
          <cell r="B203" t="str">
            <v>2.3.2</v>
          </cell>
          <cell r="D203" t="str">
            <v>Hot Water Heater, cap. 75 liter</v>
          </cell>
          <cell r="E203" t="str">
            <v>unit</v>
          </cell>
          <cell r="F203">
            <v>1</v>
          </cell>
          <cell r="G203">
            <v>3000400</v>
          </cell>
          <cell r="I203">
            <v>3000400</v>
          </cell>
        </row>
        <row r="204">
          <cell r="B204" t="str">
            <v>2.3.2</v>
          </cell>
          <cell r="D204" t="str">
            <v>Hot Water Heater, cap. 75 liter</v>
          </cell>
          <cell r="E204" t="str">
            <v>unit</v>
          </cell>
          <cell r="F204">
            <v>1</v>
          </cell>
          <cell r="G204">
            <v>3000400</v>
          </cell>
          <cell r="I204">
            <v>27251249.953371428</v>
          </cell>
        </row>
        <row r="205">
          <cell r="I205">
            <v>215975449.95337144</v>
          </cell>
        </row>
        <row r="207">
          <cell r="B207" t="str">
            <v>IX.</v>
          </cell>
          <cell r="D207" t="str">
            <v>ELECTRICAL WORKS</v>
          </cell>
        </row>
        <row r="208">
          <cell r="B208">
            <v>1</v>
          </cell>
          <cell r="D208" t="str">
            <v>Electrical system</v>
          </cell>
        </row>
        <row r="209">
          <cell r="B209">
            <v>1</v>
          </cell>
          <cell r="D209" t="str">
            <v>-  Lighting panel MSB-GH</v>
          </cell>
          <cell r="E209" t="str">
            <v>unit</v>
          </cell>
          <cell r="F209">
            <v>1</v>
          </cell>
          <cell r="G209">
            <v>14379390</v>
          </cell>
          <cell r="I209">
            <v>14379390</v>
          </cell>
        </row>
        <row r="210">
          <cell r="D210" t="str">
            <v>-  Lighting panel MSB-GH</v>
          </cell>
          <cell r="E210" t="str">
            <v>unit</v>
          </cell>
          <cell r="F210">
            <v>1</v>
          </cell>
          <cell r="G210">
            <v>14379390</v>
          </cell>
          <cell r="I210">
            <v>14379390</v>
          </cell>
        </row>
        <row r="211">
          <cell r="D211" t="str">
            <v>-  Switch</v>
          </cell>
        </row>
        <row r="212">
          <cell r="D212" t="str">
            <v xml:space="preserve">    - Single switch</v>
          </cell>
          <cell r="E212" t="str">
            <v>ea</v>
          </cell>
          <cell r="F212">
            <v>12</v>
          </cell>
          <cell r="G212">
            <v>28750</v>
          </cell>
          <cell r="I212">
            <v>345000</v>
          </cell>
        </row>
        <row r="213">
          <cell r="D213" t="str">
            <v xml:space="preserve">    - Double switch</v>
          </cell>
          <cell r="E213" t="str">
            <v>ea</v>
          </cell>
          <cell r="F213">
            <v>18</v>
          </cell>
          <cell r="G213">
            <v>84880</v>
          </cell>
          <cell r="I213">
            <v>1527840</v>
          </cell>
        </row>
        <row r="214">
          <cell r="D214" t="str">
            <v xml:space="preserve">    - Isolating switch 1 phasa</v>
          </cell>
          <cell r="E214" t="str">
            <v>ea</v>
          </cell>
          <cell r="F214">
            <v>7</v>
          </cell>
          <cell r="G214">
            <v>125000</v>
          </cell>
          <cell r="I214">
            <v>875000</v>
          </cell>
        </row>
        <row r="215">
          <cell r="D215" t="str">
            <v xml:space="preserve">    - Isolating switch 3 phasa</v>
          </cell>
          <cell r="E215" t="str">
            <v>ea</v>
          </cell>
          <cell r="F215">
            <v>3</v>
          </cell>
          <cell r="G215">
            <v>175000</v>
          </cell>
          <cell r="I215">
            <v>525000</v>
          </cell>
        </row>
        <row r="216">
          <cell r="D216" t="str">
            <v xml:space="preserve">    - Switch installation</v>
          </cell>
          <cell r="E216" t="str">
            <v>point</v>
          </cell>
          <cell r="F216">
            <v>40</v>
          </cell>
          <cell r="G216">
            <v>65000</v>
          </cell>
          <cell r="I216">
            <v>2600000</v>
          </cell>
        </row>
        <row r="217">
          <cell r="D217" t="str">
            <v xml:space="preserve">    - Switch installation</v>
          </cell>
          <cell r="E217" t="str">
            <v>point</v>
          </cell>
          <cell r="F217">
            <v>40</v>
          </cell>
          <cell r="G217">
            <v>65000</v>
          </cell>
          <cell r="I217">
            <v>2600000</v>
          </cell>
        </row>
        <row r="218">
          <cell r="D218" t="str">
            <v>-  Receptacle</v>
          </cell>
        </row>
        <row r="219">
          <cell r="D219" t="str">
            <v xml:space="preserve">    - Plug conector</v>
          </cell>
          <cell r="E219" t="str">
            <v>ea</v>
          </cell>
          <cell r="F219">
            <v>1</v>
          </cell>
          <cell r="G219">
            <v>25000</v>
          </cell>
          <cell r="I219">
            <v>25000</v>
          </cell>
        </row>
        <row r="220">
          <cell r="D220" t="str">
            <v xml:space="preserve">    - Double receptacle 10 A</v>
          </cell>
          <cell r="E220" t="str">
            <v>ea</v>
          </cell>
          <cell r="F220">
            <v>47</v>
          </cell>
          <cell r="G220">
            <v>47360</v>
          </cell>
          <cell r="I220">
            <v>2225920</v>
          </cell>
        </row>
        <row r="221">
          <cell r="D221" t="str">
            <v xml:space="preserve">    - Receptacle installation</v>
          </cell>
          <cell r="E221" t="str">
            <v>point</v>
          </cell>
          <cell r="F221">
            <v>48</v>
          </cell>
          <cell r="G221">
            <v>78830</v>
          </cell>
          <cell r="I221">
            <v>3783840</v>
          </cell>
        </row>
        <row r="222">
          <cell r="D222" t="str">
            <v xml:space="preserve">    - Receptacle installation</v>
          </cell>
          <cell r="E222" t="str">
            <v>point</v>
          </cell>
          <cell r="F222">
            <v>48</v>
          </cell>
          <cell r="G222">
            <v>78830</v>
          </cell>
          <cell r="I222">
            <v>3783840</v>
          </cell>
        </row>
        <row r="223">
          <cell r="B223">
            <v>2</v>
          </cell>
          <cell r="D223" t="str">
            <v>Lighting system</v>
          </cell>
        </row>
        <row r="224">
          <cell r="B224">
            <v>2</v>
          </cell>
          <cell r="D224" t="str">
            <v>-  TL 2 x 36 W recessed</v>
          </cell>
          <cell r="E224" t="str">
            <v>ea</v>
          </cell>
          <cell r="F224">
            <v>4</v>
          </cell>
          <cell r="G224">
            <v>231400</v>
          </cell>
          <cell r="I224">
            <v>925600</v>
          </cell>
        </row>
        <row r="225">
          <cell r="D225" t="str">
            <v>-  TL 2 x 36 W surface</v>
          </cell>
          <cell r="E225" t="str">
            <v>ea</v>
          </cell>
          <cell r="F225">
            <v>2</v>
          </cell>
          <cell r="G225">
            <v>217890</v>
          </cell>
          <cell r="I225">
            <v>435780</v>
          </cell>
        </row>
        <row r="226">
          <cell r="D226" t="str">
            <v>-  TL 1 x 18 W surface</v>
          </cell>
          <cell r="E226" t="str">
            <v>ea</v>
          </cell>
          <cell r="F226">
            <v>4</v>
          </cell>
          <cell r="G226">
            <v>125310</v>
          </cell>
          <cell r="I226">
            <v>501240</v>
          </cell>
        </row>
        <row r="227">
          <cell r="D227" t="str">
            <v>-  PL 1 x 18 W surface baret</v>
          </cell>
          <cell r="E227" t="str">
            <v>ea</v>
          </cell>
          <cell r="F227">
            <v>4</v>
          </cell>
          <cell r="G227">
            <v>189070</v>
          </cell>
          <cell r="I227">
            <v>756280</v>
          </cell>
        </row>
        <row r="228">
          <cell r="D228" t="str">
            <v>-  PL 1 x 18 W wall decorative lamp</v>
          </cell>
          <cell r="E228" t="str">
            <v>ea</v>
          </cell>
          <cell r="F228">
            <v>4</v>
          </cell>
          <cell r="G228">
            <v>110830</v>
          </cell>
          <cell r="I228">
            <v>443320</v>
          </cell>
        </row>
        <row r="229">
          <cell r="D229" t="str">
            <v>-  IL 1 x 60 W surface baret</v>
          </cell>
          <cell r="E229" t="str">
            <v>ea</v>
          </cell>
          <cell r="F229">
            <v>8</v>
          </cell>
          <cell r="G229">
            <v>215150</v>
          </cell>
          <cell r="I229">
            <v>1721200</v>
          </cell>
        </row>
        <row r="230">
          <cell r="D230" t="str">
            <v>-  SL 1 x 18 W recessed down light</v>
          </cell>
          <cell r="E230" t="str">
            <v>ea</v>
          </cell>
          <cell r="F230">
            <v>3</v>
          </cell>
          <cell r="G230">
            <v>170030</v>
          </cell>
          <cell r="I230">
            <v>510090</v>
          </cell>
        </row>
      </sheetData>
      <sheetData sheetId="6"/>
      <sheetData sheetId="7"/>
      <sheetData sheetId="8"/>
      <sheetData sheetId="9"/>
      <sheetData sheetId="10">
        <row r="14">
          <cell r="B14" t="str">
            <v>I.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  <sheetName val="hit RAB STR-ARS"/>
      <sheetName val="cover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BQ-E20-02(Rp)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Persiapan"/>
      <sheetName val="REKAP TAHAP 1 FINISHING"/>
      <sheetName val="TAHAP 1 FINISHING"/>
      <sheetName val="Analisa RAB Beton"/>
      <sheetName val="Daftar Harga"/>
      <sheetName val="HB "/>
      <sheetName val="Harga Satuan"/>
      <sheetName val="UPAH"/>
      <sheetName val="RKP_2_5_M"/>
      <sheetName val="SUBRKP_ARS"/>
      <sheetName val="rab_ARS"/>
      <sheetName val="SUB_REKAP_ME"/>
      <sheetName val="rab_ME"/>
      <sheetName val="bahan_"/>
      <sheetName val="rab_STR"/>
      <sheetName val="hit_RAB_STR-ARS"/>
      <sheetName val="TOTAL__KESELURUHAN"/>
      <sheetName val="SUB_RKP1"/>
      <sheetName val="S_RKP_msj"/>
      <sheetName val="RAB_msj"/>
      <sheetName val="S_RKP_wdl"/>
      <sheetName val="RAB_wdl"/>
      <sheetName val="RKP_2_5_M1"/>
      <sheetName val="SUBRKP_ARS1"/>
      <sheetName val="rab_ARS1"/>
      <sheetName val="SUB_REKAP_ME1"/>
      <sheetName val="rab_ME1"/>
      <sheetName val="bahan_1"/>
      <sheetName val="rab_STR1"/>
      <sheetName val="hit_RAB_STR-ARS1"/>
      <sheetName val="TOTAL__KESELURUHAN1"/>
      <sheetName val="SUB_RKP11"/>
      <sheetName val="S_RKP_msj1"/>
      <sheetName val="RAB_msj1"/>
      <sheetName val="S_RKP_wdl1"/>
      <sheetName val="RAB_wdl1"/>
      <sheetName val="RKP_2_5_M2"/>
      <sheetName val="SUBRKP_ARS2"/>
      <sheetName val="rab_ARS2"/>
      <sheetName val="SUB_REKAP_ME2"/>
      <sheetName val="rab_ME2"/>
      <sheetName val="bahan_2"/>
      <sheetName val="rab_STR2"/>
      <sheetName val="hit_RAB_STR-ARS2"/>
      <sheetName val="TOTAL__KESELURUHAN2"/>
      <sheetName val="SUB_RKP12"/>
      <sheetName val="S_RKP_msj2"/>
      <sheetName val="RAB_msj2"/>
      <sheetName val="S_RKP_wdl2"/>
      <sheetName val="RAB_wdl2"/>
      <sheetName val="daf-3(OK)"/>
      <sheetName val="daf-7(OK)"/>
      <sheetName val="D7"/>
      <sheetName val="arab"/>
      <sheetName val="BackUp Vol"/>
      <sheetName val="HB"/>
      <sheetName val="harsat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arAlat"/>
      <sheetName val="ANALISA A-Persiapan"/>
      <sheetName val="ANALISA Q-Pek. Air Bersih"/>
      <sheetName val="ANALISA S-Pek. Lain-Lain"/>
      <sheetName val="PERALATAN AHU"/>
      <sheetName val="AIR CURTAIN"/>
      <sheetName val="DUCTING "/>
      <sheetName val="DIFFUSER _ GRILLE "/>
      <sheetName val="PERALATAN EVB_CU"/>
      <sheetName val="PERALATAN FAN"/>
      <sheetName val="KATUP_KATUP"/>
      <sheetName val="Harga"/>
      <sheetName val="Schedule"/>
      <sheetName val="terbilang_(2)"/>
      <sheetName val="REKAP_TOTAL_T_MATERIAL"/>
      <sheetName val="REKAB_FINISHING"/>
      <sheetName val="REKAP_RAB_FINISHINGperlantai"/>
      <sheetName val="Harga_Sanitasi"/>
      <sheetName val="Analisa_Harga_Satuan"/>
      <sheetName val="REKAP_TOTAL_TAHAP_1"/>
      <sheetName val="REKAP_TAHAP_1_FINISHING"/>
      <sheetName val="TAHAP_1_FINISHING"/>
      <sheetName val="Analisa_RAB_Beton"/>
      <sheetName val="Daftar_Harga"/>
      <sheetName val="Harga_P"/>
      <sheetName val="Analisa_P"/>
      <sheetName val="Harga_Satuan"/>
      <sheetName val="HB_"/>
      <sheetName val="PERALATAN_AHU"/>
      <sheetName val="AIR_CURTAIN"/>
      <sheetName val="DUCTING_"/>
      <sheetName val="DIFFUSER___GRILLE_"/>
      <sheetName val="PERALATAN_EVB_CU"/>
      <sheetName val="PERALATAN_FAN"/>
      <sheetName val="hrg sat1"/>
      <sheetName val="BAG_2"/>
      <sheetName val="Analisa Harsat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sub"/>
      <sheetName val="urut~keg"/>
      <sheetName val="BIAYA"/>
      <sheetName val="PASAR+ TERM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7">
          <cell r="B157" t="str">
            <v>Kepala tukang</v>
          </cell>
        </row>
        <row r="158">
          <cell r="B158" t="str">
            <v>Kepala tukang</v>
          </cell>
        </row>
        <row r="160">
          <cell r="B160" t="str">
            <v>Tukang kayu</v>
          </cell>
        </row>
        <row r="162">
          <cell r="B162" t="str">
            <v>Tukang cat</v>
          </cell>
        </row>
        <row r="167">
          <cell r="B167" t="str">
            <v>Pekerja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57">
          <cell r="B157" t="str">
            <v>Mandor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onen"/>
      <sheetName val="K"/>
      <sheetName val="K210"/>
      <sheetName val="K211"/>
      <sheetName val="K220"/>
      <sheetName val="K221"/>
      <sheetName val="K224"/>
      <sheetName val="K225"/>
      <sheetName val="K230"/>
      <sheetName val="K231"/>
      <sheetName val="K232"/>
      <sheetName val="K233"/>
      <sheetName val="K310"/>
      <sheetName val="K311"/>
      <sheetName val="K320"/>
      <sheetName val="K321"/>
    </sheetNames>
    <sheetDataSet>
      <sheetData sheetId="0" refreshError="1"/>
      <sheetData sheetId="1"/>
      <sheetData sheetId="2" refreshError="1">
        <row r="18">
          <cell r="I18" t="str">
            <v>Umur alat bantu rata-rata 1 bulan/orang/set @ 3 alat.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GA ALAT"/>
      <sheetName val="BQ-E20-02(Rp)"/>
      <sheetName val="REMUNERASISTANDAR"/>
      <sheetName val="TABEL_DETASIR"/>
      <sheetName val="Pipe"/>
      <sheetName val="Isolasi Luar Dalam"/>
      <sheetName val="Isolasi Luar"/>
      <sheetName val="H.Satuan"/>
      <sheetName val="Harga Satuan"/>
      <sheetName val="ANALISA GRS TENGAH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. Satuan"/>
      <sheetName val="Analisa"/>
      <sheetName val="rekap"/>
      <sheetName val=" R A B"/>
      <sheetName val="har-sat"/>
      <sheetName val="TABEL_DETASIR"/>
      <sheetName val="BQ-E20-02(Rp)"/>
      <sheetName val="Up &amp; bhn"/>
      <sheetName val="Str"/>
      <sheetName val="HB "/>
      <sheetName val="HB"/>
      <sheetName val="Anl"/>
      <sheetName val="Harga Satuan"/>
      <sheetName val="_R A B"/>
      <sheetName val="Trafo"/>
      <sheetName val="Elekt"/>
      <sheetName val="Elektrikal"/>
      <sheetName val="harsat"/>
      <sheetName val="satuan_pek_str"/>
      <sheetName val="ana_str"/>
      <sheetName val="Hargamat"/>
      <sheetName val="LOK_A"/>
      <sheetName val="REF.ONLY"/>
      <sheetName val="OFFICE 2 LT"/>
      <sheetName val="Material"/>
      <sheetName val="bahan"/>
      <sheetName val="Traf&amp;Ge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HOK-K210"/>
      <sheetName val="Rekab"/>
      <sheetName val="rab"/>
      <sheetName val="daf. harga"/>
      <sheetName val="Peralatan"/>
      <sheetName val="METODE"/>
      <sheetName val="srt pnwran (2)"/>
      <sheetName val="SCED"/>
      <sheetName val="Peta Quarry"/>
      <sheetName val="Perhitungan Mobilisasi Alat"/>
      <sheetName val="Lalu Lintas"/>
      <sheetName val="Jembatan Sementara"/>
      <sheetName val="BoQ (edit baru)"/>
      <sheetName val="Mobilisasi"/>
      <sheetName val="Jembatan Sementara (2)"/>
      <sheetName val="D3"/>
      <sheetName val="D5"/>
      <sheetName val="D7(1)"/>
      <sheetName val="HARGA"/>
      <sheetName val="Kuantitas &amp; Harga"/>
      <sheetName val="Sum-Struktur"/>
      <sheetName val="Analis SNI"/>
      <sheetName val="DATA BASE jona 4"/>
      <sheetName val="Bill_Qu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ANALISA"/>
      <sheetName val="AMP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</sheetNames>
    <sheetDataSet>
      <sheetData sheetId="0"/>
      <sheetData sheetId="1"/>
      <sheetData sheetId="2"/>
      <sheetData sheetId="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.bas"/>
      <sheetName val="analis.bas "/>
      <sheetName val="bas"/>
      <sheetName val="HS.bb"/>
      <sheetName val="analis.bb"/>
      <sheetName val="bb"/>
      <sheetName val="HS.bau"/>
      <sheetName val="analis.bau"/>
      <sheetName val="bau"/>
      <sheetName val="HS.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DU"/>
      <sheetName val="AHSU"/>
      <sheetName val="RAB"/>
      <sheetName val="REKAP"/>
      <sheetName val="time"/>
      <sheetName val="med"/>
      <sheetName val="spek"/>
      <sheetName val="huruf"/>
      <sheetName val="Analis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822">
          <cell r="L822">
            <v>30822.5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Analisa"/>
      <sheetName val="K. 725"/>
      <sheetName val="SB"/>
      <sheetName val="Jadwal"/>
      <sheetName val="Metode"/>
      <sheetName val="shert"/>
      <sheetName val="spek Tdk Digunakn"/>
    </sheetNames>
    <sheetDataSet>
      <sheetData sheetId="0" refreshError="1"/>
      <sheetData sheetId="1" refreshError="1"/>
      <sheetData sheetId="2" refreshError="1">
        <row r="1249">
          <cell r="L1249">
            <v>17456.388888888891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5">
          <cell r="F15">
            <v>0</v>
          </cell>
          <cell r="G15">
            <v>0</v>
          </cell>
        </row>
        <row r="16">
          <cell r="F16">
            <v>1</v>
          </cell>
          <cell r="G16" t="str">
            <v xml:space="preserve">satu </v>
          </cell>
        </row>
        <row r="17">
          <cell r="F17">
            <v>2</v>
          </cell>
          <cell r="G17" t="str">
            <v xml:space="preserve">dua </v>
          </cell>
        </row>
        <row r="18">
          <cell r="F18">
            <v>3</v>
          </cell>
          <cell r="G18" t="str">
            <v xml:space="preserve">tiga </v>
          </cell>
        </row>
        <row r="19">
          <cell r="F19">
            <v>4</v>
          </cell>
          <cell r="G19" t="str">
            <v xml:space="preserve">empat </v>
          </cell>
        </row>
        <row r="20">
          <cell r="F20">
            <v>5</v>
          </cell>
          <cell r="G20" t="str">
            <v xml:space="preserve">lima </v>
          </cell>
        </row>
        <row r="21">
          <cell r="F21">
            <v>6</v>
          </cell>
          <cell r="G21" t="str">
            <v xml:space="preserve">enam </v>
          </cell>
        </row>
        <row r="22">
          <cell r="F22">
            <v>7</v>
          </cell>
          <cell r="G22" t="str">
            <v xml:space="preserve">tujuh </v>
          </cell>
        </row>
        <row r="23">
          <cell r="F23">
            <v>8</v>
          </cell>
          <cell r="G23" t="str">
            <v xml:space="preserve">delapan </v>
          </cell>
        </row>
        <row r="24">
          <cell r="F24">
            <v>9</v>
          </cell>
          <cell r="G24" t="str">
            <v xml:space="preserve">sembilan 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ekap"/>
      <sheetName val="rekap (2)"/>
      <sheetName val="rab"/>
      <sheetName val="volume"/>
      <sheetName val="Sheet1"/>
      <sheetName val="Sheet2"/>
      <sheetName val="Sheet3"/>
      <sheetName val="bahan"/>
      <sheetName val="HB "/>
      <sheetName val="bahan+upah"/>
      <sheetName val="beton"/>
      <sheetName val="sanitasi"/>
      <sheetName val="RANGE BAHAN"/>
      <sheetName val="Sat Upah"/>
    </sheetNames>
    <sheetDataSet>
      <sheetData sheetId="0" refreshError="1">
        <row r="158">
          <cell r="D158" t="str">
            <v>hr. Pekerja/ Buruh Tak Trampil</v>
          </cell>
        </row>
        <row r="476">
          <cell r="D476" t="str">
            <v>hr. Pekerja Terampil</v>
          </cell>
        </row>
      </sheetData>
      <sheetData sheetId="1" refreshError="1">
        <row r="8">
          <cell r="G8">
            <v>11220</v>
          </cell>
        </row>
        <row r="11">
          <cell r="G11">
            <v>1705</v>
          </cell>
        </row>
        <row r="12">
          <cell r="G12">
            <v>4950</v>
          </cell>
        </row>
        <row r="18">
          <cell r="G18">
            <v>2750000</v>
          </cell>
        </row>
        <row r="20">
          <cell r="G20">
            <v>2220000</v>
          </cell>
        </row>
        <row r="26">
          <cell r="G26">
            <v>300</v>
          </cell>
        </row>
        <row r="29">
          <cell r="G29">
            <v>70000</v>
          </cell>
        </row>
        <row r="31">
          <cell r="G31">
            <v>60500</v>
          </cell>
        </row>
        <row r="32">
          <cell r="G32">
            <v>3680</v>
          </cell>
        </row>
        <row r="33">
          <cell r="G33">
            <v>24750</v>
          </cell>
        </row>
        <row r="119">
          <cell r="G119">
            <v>30000</v>
          </cell>
        </row>
        <row r="120">
          <cell r="G120">
            <v>30000</v>
          </cell>
        </row>
        <row r="122">
          <cell r="G122">
            <v>25000</v>
          </cell>
        </row>
        <row r="123">
          <cell r="G123">
            <v>30000</v>
          </cell>
        </row>
        <row r="124">
          <cell r="G124">
            <v>25000</v>
          </cell>
        </row>
        <row r="125">
          <cell r="G125">
            <v>25000</v>
          </cell>
        </row>
        <row r="127">
          <cell r="G127">
            <v>25000</v>
          </cell>
        </row>
        <row r="128">
          <cell r="G128">
            <v>25000</v>
          </cell>
        </row>
        <row r="129">
          <cell r="G129">
            <v>22500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Metode (2)"/>
      <sheetName val="RKP"/>
      <sheetName val="RAB "/>
      <sheetName val="SB"/>
      <sheetName val="spek "/>
      <sheetName val="Analisa"/>
      <sheetName val="shert"/>
    </sheetNames>
    <sheetDataSet>
      <sheetData sheetId="0"/>
      <sheetData sheetId="1"/>
      <sheetData sheetId="2"/>
      <sheetData sheetId="3"/>
      <sheetData sheetId="4">
        <row r="47">
          <cell r="H47">
            <v>12000</v>
          </cell>
        </row>
        <row r="112">
          <cell r="H112">
            <v>115000</v>
          </cell>
        </row>
        <row r="113">
          <cell r="H113">
            <v>85000</v>
          </cell>
        </row>
        <row r="120">
          <cell r="H120">
            <v>82500</v>
          </cell>
        </row>
        <row r="134">
          <cell r="H134">
            <v>140000</v>
          </cell>
        </row>
      </sheetData>
      <sheetData sheetId="5"/>
      <sheetData sheetId="6">
        <row r="1353">
          <cell r="L1353">
            <v>207146.42857142858</v>
          </cell>
        </row>
      </sheetData>
      <sheetData sheetId="7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RAB"/>
      <sheetName val="ANBOW-2008"/>
      <sheetName val="rekap-ans"/>
      <sheetName val="Analisa  BOW"/>
      <sheetName val="Anal"/>
      <sheetName val="Fak"/>
      <sheetName val="Rek-Tot"/>
      <sheetName val="DAF-1"/>
      <sheetName val="Sheet1"/>
      <sheetName val="DAF-5"/>
      <sheetName val="Harga-RAB"/>
      <sheetName val="alat"/>
      <sheetName val="BAG-2"/>
      <sheetName val="Basic"/>
      <sheetName val="boq"/>
      <sheetName val="DivVII"/>
      <sheetName val="Analis"/>
      <sheetName val="Harga a"/>
      <sheetName val="HB"/>
      <sheetName val="harsat"/>
      <sheetName val="ANA-HRG"/>
      <sheetName val="NEG02"/>
      <sheetName val="harga satuan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Vol Sipil &amp; Ars"/>
      <sheetName val="Grand total"/>
      <sheetName val="Daf.Harga"/>
      <sheetName val="rumus"/>
      <sheetName val="CH"/>
      <sheetName val="lab bahasa"/>
      <sheetName val="HARGA ALAT"/>
      <sheetName val="Alat R"/>
      <sheetName val="bahan"/>
      <sheetName val="BAG_2"/>
      <sheetName val="4-Basic Price"/>
      <sheetName val="NP"/>
      <sheetName val="cover"/>
      <sheetName val="analt"/>
      <sheetName val="Currency Rate"/>
      <sheetName val="rab - persiapan &amp; lantai-1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bahan dan upah"/>
      <sheetName val="Bab 6 -3(5)"/>
      <sheetName val="2.3(2) Gor"/>
      <sheetName val="8.4.2 Rambu"/>
      <sheetName val="Resume"/>
      <sheetName val="PERSIAPAN"/>
      <sheetName val="Hrg Sat"/>
      <sheetName val="HRG BHN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anl"/>
      <sheetName val="subkon"/>
      <sheetName val="umum"/>
      <sheetName val="rab lt 2 bo"/>
      <sheetName val="REKAP_Akap"/>
      <sheetName val="SCH"/>
      <sheetName val="Harsat Upah"/>
      <sheetName val="DAFTAR BESI KANAL C SIKU"/>
      <sheetName val="A2"/>
      <sheetName val="PIPA"/>
      <sheetName val="HARGA RATA"/>
      <sheetName val="HARGA SAT"/>
      <sheetName val="AO-UMUM"/>
      <sheetName val="ANALISA SNI BAWAH"/>
      <sheetName val="daf-3(OK)"/>
      <sheetName val="daf-7(OK)"/>
      <sheetName val="dftr harga"/>
      <sheetName val="DIV.1"/>
      <sheetName val="DivVI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M.Pekerjaan"/>
      <sheetName val="tul"/>
      <sheetName val="Analisa ME"/>
      <sheetName val="Analisa Gabungan"/>
      <sheetName val="Sub"/>
      <sheetName val="SAT"/>
      <sheetName val="HSPek"/>
      <sheetName val="HSAlat"/>
      <sheetName val="HS-SKGub"/>
      <sheetName val="HSPek 6xx-7xx"/>
      <sheetName val="A"/>
      <sheetName val="HARGA"/>
      <sheetName val="upah"/>
      <sheetName val="112-885"/>
      <sheetName val="Anl.+"/>
      <sheetName val="Analis Kusen 1 ESKALASI"/>
      <sheetName val="k-300"/>
      <sheetName val="SEX"/>
      <sheetName val="LAL - PASAR PAG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daf_3_OK_"/>
      <sheetName val="daf_7_OK_"/>
      <sheetName val="BAHAN"/>
      <sheetName val="hrg-sat.pek"/>
      <sheetName val="Harga Bahan &amp; Upah "/>
      <sheetName val="Harga sewa alat"/>
      <sheetName val="Analisa Pek."/>
      <sheetName val="nama PT."/>
      <sheetName val="H.Satuan"/>
      <sheetName val="HARSAT"/>
      <sheetName val="ANBOW-2008"/>
      <sheetName val="rekap-ans"/>
      <sheetName val="Vol  bekist dan Stiger trestel"/>
      <sheetName val="BAHAN - UPAH"/>
      <sheetName val="DAFTAR ANALYSA"/>
      <sheetName val="Beban Box culvert"/>
      <sheetName val="Upah&amp;Bahan"/>
      <sheetName val="RENPEN"/>
      <sheetName val="AHS"/>
      <sheetName val="SAT"/>
      <sheetName val="harga lama"/>
      <sheetName val="EE-SNI"/>
      <sheetName val="AN-SNI"/>
      <sheetName val="S3B11"/>
      <sheetName val="HB"/>
      <sheetName val="Anal"/>
      <sheetName val="DHS"/>
      <sheetName val="info"/>
      <sheetName val="an-aspal"/>
      <sheetName val="an_alat"/>
      <sheetName val="Harga Satuan"/>
      <sheetName val="Bahan+Upah"/>
      <sheetName val="daftar harga"/>
      <sheetName val="DAF-1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Biaya"/>
      <sheetName val="Pemindahan Penduduk "/>
      <sheetName val="basic"/>
      <sheetName val="EVAL"/>
      <sheetName val="Beban"/>
      <sheetName val="OH"/>
      <sheetName val="Satuan"/>
      <sheetName val="Bill-19"/>
      <sheetName val="sum-bill22"/>
      <sheetName val="An Arsitektur"/>
      <sheetName val="An Struktur"/>
      <sheetName val="HRG BAHAN &amp; UPAH okk"/>
      <sheetName val="Analis Kusen okk"/>
      <sheetName val="VOLUME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BOQ"/>
      <sheetName val="5-ALAT(1)"/>
      <sheetName val="4-Basic Price"/>
      <sheetName val="CORAT"/>
      <sheetName val="IPA1"/>
      <sheetName val="BAG-2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THPDMoi  (2)"/>
      <sheetName val="Urai _Resap pengikat"/>
      <sheetName val="HRG BHN"/>
      <sheetName val="Harga-RAB"/>
      <sheetName val="alat"/>
      <sheetName val="UPAH &amp; BHN ARS"/>
      <sheetName val="AHS ARS"/>
      <sheetName val="lab bahasa"/>
      <sheetName val="CH"/>
      <sheetName val="upah bahan"/>
      <sheetName val="326BQSTC"/>
      <sheetName val="D2.2"/>
      <sheetName val="Anal_ Pancang"/>
      <sheetName val="D7"/>
      <sheetName val="RAB WONOREJO"/>
      <sheetName val="Hrg.Sat"/>
      <sheetName val="D3"/>
      <sheetName val="D4"/>
      <sheetName val="COST"/>
      <sheetName val="HSATUAN"/>
      <sheetName val="daf-3(OK)"/>
      <sheetName val="daf-7(OK)"/>
      <sheetName val="7.9"/>
      <sheetName val="List Plant"/>
      <sheetName val="AnMobilisasi"/>
      <sheetName val="Basic P"/>
      <sheetName val="LAP. MINGG"/>
      <sheetName val="Bill No 6 Koord &amp; Attendance"/>
      <sheetName val="mob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anls"/>
      <sheetName val="total"/>
      <sheetName val="Bau"/>
      <sheetName val="Analisa-S"/>
      <sheetName val="hardas"/>
      <sheetName val="DivVI"/>
      <sheetName val="REKAP  (3)"/>
      <sheetName val="DBREal"/>
      <sheetName val="Cover"/>
      <sheetName val="analt"/>
      <sheetName val="Harga Bahan"/>
      <sheetName val="BasicPrice"/>
      <sheetName val="Anal. Pancang"/>
      <sheetName val="chitimc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BA CCO"/>
      <sheetName val="Bangunan Utama"/>
      <sheetName val="penawaran elianto"/>
      <sheetName val="MARSHALL ATB_L"/>
      <sheetName val="H Satuan Dasar"/>
      <sheetName val="rab lt 2 bo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Analis Kusen 1 ESKALASI"/>
      <sheetName val="boq (2)"/>
      <sheetName val="analisa pakai"/>
      <sheetName val="Sheet1"/>
      <sheetName val="LIST HARGA 2010"/>
      <sheetName val="3-Upah"/>
      <sheetName val="Posisi Biaya"/>
      <sheetName val="C_Flow"/>
      <sheetName val="Mat.Mek"/>
      <sheetName val="Mat.Elk"/>
      <sheetName val="DB"/>
      <sheetName val="ANAL-"/>
      <sheetName val="ANALIS PEMKOT"/>
      <sheetName val="HRG BAHAN _ UPAH okk"/>
      <sheetName val="ANALIS"/>
      <sheetName val="SUM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HSPK"/>
      <sheetName val="Daftar HSD Upah"/>
      <sheetName val="Harsat Bahan"/>
      <sheetName val="PAINTING"/>
      <sheetName val="WELDING"/>
      <sheetName val="Ana"/>
      <sheetName val="LAL - PASAR PAGI "/>
      <sheetName val="harga material"/>
      <sheetName val="D7(1)"/>
      <sheetName val="Sub"/>
      <sheetName val="Mob _ demob"/>
      <sheetName val="BQ-E20-02(Rp)"/>
      <sheetName val="STRUKTUR-1"/>
      <sheetName val="FINISHING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SCEDULE"/>
      <sheetName val="Cover _x_"/>
      <sheetName val="Cor Apt"/>
      <sheetName val="An-Alat"/>
      <sheetName val="BHN"/>
      <sheetName val="Bhn upah"/>
      <sheetName val="Balok"/>
      <sheetName val="data_DAK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MATERIAL-UPAH"/>
      <sheetName val="TS"/>
      <sheetName val="HSD"/>
      <sheetName val="RAB-SPL2"/>
      <sheetName val="AGGR"/>
      <sheetName val="Upah"/>
      <sheetName val="U&amp;BhN"/>
      <sheetName val="rekap backup"/>
      <sheetName val="terendah"/>
      <sheetName val="Elektrikal"/>
      <sheetName val="MASTER BAHAN ME"/>
      <sheetName val="Sheet6"/>
      <sheetName val="Peernyataan Mengikuti"/>
      <sheetName val="D3.1"/>
      <sheetName val="listrik"/>
      <sheetName val="REKAP BQ"/>
      <sheetName val="TU"/>
      <sheetName val="Material"/>
      <sheetName val="Hrg_Sat"/>
      <sheetName val="1"/>
      <sheetName val="List Rate"/>
      <sheetName val="prime coal"/>
      <sheetName val="H.DASAR"/>
      <sheetName val="Data-Masukan"/>
      <sheetName val="BQ"/>
      <sheetName val="RAP (2)"/>
      <sheetName val="huruf"/>
      <sheetName val="srt-pnwr"/>
      <sheetName val="TJ1Q47"/>
      <sheetName val="BAHAN~"/>
      <sheetName val="UPAH~K"/>
      <sheetName val="B.2.1 NON STD_PEMAT &amp; DDG PNHN"/>
      <sheetName val="Supl.X"/>
      <sheetName val="3"/>
      <sheetName val="Rekap Direct Cost"/>
      <sheetName val="BAHAN  lap"/>
      <sheetName val="D6"/>
      <sheetName val="D8"/>
      <sheetName val="Rekap "/>
      <sheetName val="Rekapitulasi"/>
      <sheetName val="SCH"/>
      <sheetName val="Analisa HSP"/>
      <sheetName val="HARGADASAR"/>
      <sheetName val="metode "/>
      <sheetName val="Sewa AlatBerat08"/>
      <sheetName val="hargaDC"/>
      <sheetName val="HSP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sic price"/>
      <sheetName val="RAP"/>
      <sheetName val="villa"/>
      <sheetName val="keb-BHN"/>
      <sheetName val="hrg sat1"/>
      <sheetName val="B-Price"/>
      <sheetName val="P-3"/>
      <sheetName val="MAPP"/>
      <sheetName val="rek det 1-3"/>
      <sheetName val="Bab10"/>
      <sheetName val="Basic_Data"/>
      <sheetName val="rpp 1-5"/>
      <sheetName val="610 6"/>
      <sheetName val="rpp 1-6"/>
      <sheetName val="OFFICE 2 LT"/>
      <sheetName val="Vol Gonggang Rev"/>
      <sheetName val="Pol"/>
      <sheetName val="rumus"/>
      <sheetName val="JadpeL-Pkt1-Kampar (4)"/>
      <sheetName val="DIV 3"/>
      <sheetName val="DIV 2"/>
      <sheetName val="Plumbing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daf isi (xref)"/>
      <sheetName val="Man Power"/>
      <sheetName val="A-1"/>
      <sheetName val="A-2"/>
      <sheetName val="anl"/>
      <sheetName val="subkon"/>
      <sheetName val="Rekap analisa"/>
      <sheetName val="Rekap analis"/>
      <sheetName val="Harga"/>
      <sheetName val="Upah,Bahan,Alat"/>
      <sheetName val="BAG_2"/>
      <sheetName val="Input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harsat"/>
      <sheetName val="Analisa"/>
      <sheetName val="bahan"/>
      <sheetName val="RANGE BAHAN"/>
      <sheetName val="HB "/>
      <sheetName val="HB"/>
      <sheetName val=" AnaBah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18 M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ANALIS-GALIAN MEKANIS"/>
      <sheetName val="TITLE"/>
      <sheetName val="HS Alat"/>
      <sheetName val="HS"/>
      <sheetName val="RAB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C"/>
      <sheetName val="B"/>
    </sheetNames>
    <sheetDataSet>
      <sheetData sheetId="0" refreshError="1"/>
      <sheetData sheetId="1">
        <row r="4">
          <cell r="D4">
            <v>0</v>
          </cell>
        </row>
        <row r="7">
          <cell r="H7">
            <v>14</v>
          </cell>
        </row>
        <row r="15">
          <cell r="D15" t="str">
            <v>DIVISI  2.   DRAINASE</v>
          </cell>
        </row>
      </sheetData>
      <sheetData sheetId="2">
        <row r="2">
          <cell r="F2" t="str">
            <v>2.1</v>
          </cell>
        </row>
      </sheetData>
      <sheetData sheetId="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BQ-E20-02(Rp)"/>
      <sheetName val="daf_3_OK_"/>
      <sheetName val="daf_7_OK_"/>
      <sheetName val=" R A B"/>
      <sheetName val="GRAND TOTAL"/>
      <sheetName val="BAG_2"/>
      <sheetName val="harsat"/>
      <sheetName val="HB "/>
    </sheetNames>
    <sheetDataSet>
      <sheetData sheetId="0" refreshError="1">
        <row r="423">
          <cell r="K423">
            <v>606378000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  <sheetName val="Daftar Harga"/>
      <sheetName val="Daftar Upah"/>
      <sheetName val="AHSb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 xml:space="preserve"> </v>
          </cell>
          <cell r="L31" t="str">
            <v xml:space="preserve"> </v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 xml:space="preserve"> </v>
          </cell>
          <cell r="L63" t="str">
            <v xml:space="preserve"> </v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 xml:space="preserve"> </v>
          </cell>
          <cell r="L41" t="str">
            <v xml:space="preserve"> </v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an"/>
      <sheetName val="hrg sat"/>
      <sheetName val="harsat"/>
      <sheetName val="Analisa"/>
      <sheetName val="hrg sat1"/>
      <sheetName val="DAF-1"/>
      <sheetName val="FAKTOR"/>
      <sheetName val="AHSbj"/>
    </sheetNames>
    <sheetDataSet>
      <sheetData sheetId="0"/>
      <sheetData sheetId="1" refreshError="1"/>
      <sheetData sheetId="2" refreshError="1"/>
      <sheetData sheetId="3" refreshError="1">
        <row r="111">
          <cell r="L111">
            <v>80000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jalan"/>
      <sheetName val="ANL-1 (3)"/>
      <sheetName val="ANL-2"/>
      <sheetName val="HARGA BAHAN"/>
      <sheetName val="ASUMSI"/>
      <sheetName val="ANL-1"/>
      <sheetName val="UPAH-BHN (2)"/>
      <sheetName val="harga"/>
      <sheetName val="ANALISA"/>
      <sheetName val="FAKTOR"/>
      <sheetName val="Sheet1"/>
      <sheetName val="Sat~Bahu"/>
      <sheetName val="hrg sat"/>
    </sheetNames>
    <sheetDataSet>
      <sheetData sheetId="0"/>
      <sheetData sheetId="1"/>
      <sheetData sheetId="2"/>
      <sheetData sheetId="3">
        <row r="12">
          <cell r="F12">
            <v>46368</v>
          </cell>
        </row>
        <row r="13">
          <cell r="F13">
            <v>43277</v>
          </cell>
        </row>
        <row r="16">
          <cell r="F16">
            <v>43277</v>
          </cell>
        </row>
        <row r="17">
          <cell r="F17">
            <v>38640</v>
          </cell>
        </row>
        <row r="19">
          <cell r="F19">
            <v>38640</v>
          </cell>
        </row>
        <row r="20">
          <cell r="F20">
            <v>41216</v>
          </cell>
        </row>
        <row r="24">
          <cell r="F24">
            <v>32458</v>
          </cell>
        </row>
        <row r="34">
          <cell r="F34">
            <v>32458</v>
          </cell>
        </row>
        <row r="39">
          <cell r="F39">
            <v>77200</v>
          </cell>
        </row>
        <row r="40">
          <cell r="F40">
            <v>193329</v>
          </cell>
        </row>
        <row r="41">
          <cell r="F41">
            <v>37481</v>
          </cell>
        </row>
        <row r="43">
          <cell r="F43">
            <v>695778</v>
          </cell>
        </row>
        <row r="45">
          <cell r="F45">
            <v>10000</v>
          </cell>
        </row>
      </sheetData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HSD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Rkp Progres"/>
      <sheetName val="material-kandangan"/>
      <sheetName val="Analisa BOW"/>
      <sheetName val="Analisa K"/>
      <sheetName val="HS"/>
      <sheetName val="dasar"/>
      <sheetName val="schman"/>
      <sheetName val="schmat"/>
      <sheetName val="HARSAT"/>
      <sheetName val="ANALISA"/>
      <sheetName val="daf kh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LAIN-LAIN"/>
      <sheetName val="DPRD"/>
      <sheetName val="REKAP DPRD"/>
      <sheetName val="REKAP BUPATI"/>
      <sheetName val="BUPATI"/>
      <sheetName val="ANALISA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AHSbj"/>
      <sheetName val="Daftar Harga"/>
      <sheetName val="SUM"/>
      <sheetName val="D.1.7"/>
      <sheetName val="D.1.5"/>
      <sheetName val="D.2.3"/>
      <sheetName val="D.2.2"/>
      <sheetName val="D-3 (M)"/>
      <sheetName val="D-7 (M)"/>
      <sheetName val=" R A B"/>
      <sheetName val="HRG BHN"/>
      <sheetName val="anal"/>
      <sheetName val="blok 7"/>
      <sheetName val="har-s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A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Scdl Pek."/>
      <sheetName val="RAB"/>
      <sheetName val="Supl_K"/>
      <sheetName val="K012"/>
      <sheetName val="K013"/>
      <sheetName val="K016"/>
      <sheetName val="K017"/>
      <sheetName val="K018"/>
      <sheetName val="K026"/>
      <sheetName val="K040"/>
      <sheetName val="K126"/>
      <sheetName val="K117"/>
      <sheetName val="K110"/>
      <sheetName val="K112"/>
      <sheetName val="K810"/>
      <sheetName val="K210"/>
      <sheetName val="K321"/>
      <sheetName val="K311"/>
      <sheetName val="K342"/>
      <sheetName val="K515"/>
      <sheetName val="K225"/>
      <sheetName val="K521"/>
      <sheetName val="K888"/>
      <sheetName val="K725"/>
      <sheetName val="K618"/>
      <sheetName val="K113"/>
      <sheetName val="K114"/>
      <sheetName val="K115"/>
      <sheetName val="K116"/>
      <sheetName val="K121"/>
      <sheetName val="K122"/>
      <sheetName val="K124"/>
      <sheetName val="K128"/>
      <sheetName val="K139"/>
      <sheetName val="K220"/>
      <sheetName val="K221"/>
      <sheetName val="K224"/>
      <sheetName val="K224a"/>
      <sheetName val="K230"/>
      <sheetName val="K232"/>
      <sheetName val="K310"/>
      <sheetName val="K211"/>
      <sheetName val="K410"/>
      <sheetName val="K510"/>
      <sheetName val="K512"/>
      <sheetName val="K513"/>
      <sheetName val="K514"/>
      <sheetName val="K516"/>
      <sheetName val="K523"/>
      <sheetName val="K528"/>
      <sheetName val="K520"/>
      <sheetName val="K641"/>
      <sheetName val="K710"/>
      <sheetName val="K711"/>
      <sheetName val="K715"/>
      <sheetName val="K724"/>
      <sheetName val="K720"/>
      <sheetName val="K7312"/>
      <sheetName val="Sheet2"/>
      <sheetName val="K815"/>
      <sheetName val="HRG_PRINT"/>
      <sheetName val="HRG_NO_PRINT"/>
      <sheetName val="ALAT"/>
      <sheetName val="TABEL"/>
      <sheetName val="Sheet4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1">
          <cell r="T81">
            <v>2202012.5</v>
          </cell>
        </row>
      </sheetData>
      <sheetData sheetId="28">
        <row r="81">
          <cell r="T81">
            <v>92202.487500000003</v>
          </cell>
        </row>
      </sheetData>
      <sheetData sheetId="29">
        <row r="81">
          <cell r="T81">
            <v>117031.26666666666</v>
          </cell>
        </row>
      </sheetData>
      <sheetData sheetId="30">
        <row r="81">
          <cell r="T81">
            <v>157334</v>
          </cell>
        </row>
      </sheetData>
      <sheetData sheetId="31">
        <row r="81">
          <cell r="T81">
            <v>196839</v>
          </cell>
        </row>
      </sheetData>
      <sheetData sheetId="32">
        <row r="81">
          <cell r="T81">
            <v>240755.66666666666</v>
          </cell>
        </row>
      </sheetData>
      <sheetData sheetId="33">
        <row r="81">
          <cell r="T81">
            <v>655361.87</v>
          </cell>
        </row>
      </sheetData>
      <sheetData sheetId="34">
        <row r="81">
          <cell r="T81">
            <v>736424.28739130439</v>
          </cell>
        </row>
      </sheetData>
      <sheetData sheetId="35"/>
      <sheetData sheetId="36">
        <row r="81">
          <cell r="T81">
            <v>778655.66666666663</v>
          </cell>
        </row>
      </sheetData>
      <sheetData sheetId="37">
        <row r="81">
          <cell r="T81">
            <v>21675.925925925927</v>
          </cell>
        </row>
      </sheetData>
      <sheetData sheetId="38"/>
      <sheetData sheetId="39">
        <row r="81">
          <cell r="T81">
            <v>494440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1">
          <cell r="T81">
            <v>333549.70555555559</v>
          </cell>
        </row>
      </sheetData>
      <sheetData sheetId="53">
        <row r="81">
          <cell r="T81">
            <v>538941.22499999998</v>
          </cell>
        </row>
      </sheetData>
      <sheetData sheetId="54"/>
      <sheetData sheetId="55"/>
      <sheetData sheetId="56"/>
      <sheetData sheetId="57">
        <row r="81">
          <cell r="T81">
            <v>3129491.25</v>
          </cell>
        </row>
      </sheetData>
      <sheetData sheetId="58">
        <row r="81">
          <cell r="T81">
            <v>1118275</v>
          </cell>
        </row>
      </sheetData>
      <sheetData sheetId="59">
        <row r="81">
          <cell r="T81">
            <v>141675.93333333332</v>
          </cell>
        </row>
      </sheetData>
      <sheetData sheetId="60">
        <row r="81">
          <cell r="T81">
            <v>86000.833333333328</v>
          </cell>
        </row>
      </sheetData>
      <sheetData sheetId="61"/>
      <sheetData sheetId="62"/>
      <sheetData sheetId="63">
        <row r="81">
          <cell r="T81">
            <v>202798.74166666667</v>
          </cell>
        </row>
      </sheetData>
      <sheetData sheetId="64">
        <row r="81">
          <cell r="T81">
            <v>36339.041666666664</v>
          </cell>
        </row>
      </sheetData>
      <sheetData sheetId="65">
        <row r="81">
          <cell r="T81">
            <v>17326.284444444445</v>
          </cell>
        </row>
      </sheetData>
      <sheetData sheetId="66"/>
      <sheetData sheetId="67">
        <row r="81">
          <cell r="T81">
            <v>170794.55208333334</v>
          </cell>
        </row>
      </sheetData>
      <sheetData sheetId="68">
        <row r="81">
          <cell r="T81">
            <v>234938.73333333334</v>
          </cell>
        </row>
      </sheetData>
      <sheetData sheetId="69">
        <row r="81">
          <cell r="T81">
            <v>221113.93333333332</v>
          </cell>
        </row>
      </sheetData>
      <sheetData sheetId="70">
        <row r="81">
          <cell r="T81">
            <v>282438</v>
          </cell>
        </row>
      </sheetData>
      <sheetData sheetId="71">
        <row r="81">
          <cell r="T81">
            <v>146940.73333333334</v>
          </cell>
        </row>
      </sheetData>
      <sheetData sheetId="72">
        <row r="81">
          <cell r="T81">
            <v>207821.8125</v>
          </cell>
        </row>
      </sheetData>
      <sheetData sheetId="73">
        <row r="81">
          <cell r="T81">
            <v>248780.26666666666</v>
          </cell>
        </row>
      </sheetData>
      <sheetData sheetId="74">
        <row r="81">
          <cell r="T81">
            <v>1571727.4222222222</v>
          </cell>
        </row>
      </sheetData>
      <sheetData sheetId="75">
        <row r="81">
          <cell r="T81">
            <v>280836.16666666669</v>
          </cell>
        </row>
      </sheetData>
      <sheetData sheetId="76"/>
      <sheetData sheetId="77"/>
      <sheetData sheetId="78"/>
      <sheetData sheetId="79"/>
      <sheetData sheetId="80">
        <row r="81">
          <cell r="T81">
            <v>742149.39393939392</v>
          </cell>
        </row>
      </sheetData>
      <sheetData sheetId="81"/>
      <sheetData sheetId="82">
        <row r="81">
          <cell r="T81">
            <v>1243919.8</v>
          </cell>
        </row>
      </sheetData>
      <sheetData sheetId="83"/>
      <sheetData sheetId="84">
        <row r="81">
          <cell r="T81">
            <v>504500</v>
          </cell>
        </row>
      </sheetData>
      <sheetData sheetId="85"/>
      <sheetData sheetId="86">
        <row r="6">
          <cell r="L6" t="str">
            <v>Ir. Juni Purwanto D</v>
          </cell>
        </row>
        <row r="7">
          <cell r="L7" t="str">
            <v>Wakil Direktur</v>
          </cell>
        </row>
        <row r="9">
          <cell r="L9" t="str">
            <v>Bengkulu</v>
          </cell>
        </row>
      </sheetData>
      <sheetData sheetId="87">
        <row r="3">
          <cell r="Y3" t="str">
            <v>E 001</v>
          </cell>
        </row>
        <row r="53">
          <cell r="Z53">
            <v>220076</v>
          </cell>
        </row>
        <row r="109">
          <cell r="Z109">
            <v>175717</v>
          </cell>
        </row>
        <row r="165">
          <cell r="Z165">
            <v>201193</v>
          </cell>
        </row>
        <row r="221">
          <cell r="Z221">
            <v>226847</v>
          </cell>
        </row>
        <row r="277">
          <cell r="Z277">
            <v>358451</v>
          </cell>
        </row>
        <row r="333">
          <cell r="Z333">
            <v>230414</v>
          </cell>
        </row>
        <row r="389">
          <cell r="Z389">
            <v>103447</v>
          </cell>
        </row>
        <row r="445">
          <cell r="Z445">
            <v>152133</v>
          </cell>
        </row>
        <row r="501">
          <cell r="Z501">
            <v>273349</v>
          </cell>
        </row>
        <row r="557">
          <cell r="Z557">
            <v>250031</v>
          </cell>
        </row>
        <row r="613">
          <cell r="Z613">
            <v>84642</v>
          </cell>
        </row>
        <row r="669">
          <cell r="Z669">
            <v>114749</v>
          </cell>
        </row>
        <row r="725">
          <cell r="Z725">
            <v>164961</v>
          </cell>
        </row>
        <row r="781">
          <cell r="Z781">
            <v>172030</v>
          </cell>
        </row>
        <row r="837">
          <cell r="Z837">
            <v>67861</v>
          </cell>
        </row>
        <row r="893">
          <cell r="Z893">
            <v>172587</v>
          </cell>
        </row>
        <row r="1005">
          <cell r="Z1005">
            <v>10452</v>
          </cell>
        </row>
        <row r="1062">
          <cell r="Z1062">
            <v>11768</v>
          </cell>
        </row>
      </sheetData>
      <sheetData sheetId="88">
        <row r="4">
          <cell r="M4">
            <v>30000</v>
          </cell>
        </row>
        <row r="5">
          <cell r="K5">
            <v>4300</v>
          </cell>
          <cell r="L5">
            <v>4500</v>
          </cell>
        </row>
      </sheetData>
      <sheetData sheetId="89"/>
      <sheetData sheetId="90">
        <row r="3">
          <cell r="B3">
            <v>1</v>
          </cell>
          <cell r="C3">
            <v>1.125</v>
          </cell>
        </row>
        <row r="4">
          <cell r="B4">
            <v>2</v>
          </cell>
          <cell r="C4">
            <v>0.59558999999999995</v>
          </cell>
        </row>
        <row r="5">
          <cell r="B5">
            <v>3</v>
          </cell>
          <cell r="C5">
            <v>0.41993000000000003</v>
          </cell>
        </row>
        <row r="6">
          <cell r="B6">
            <v>4</v>
          </cell>
          <cell r="C6">
            <v>0.33271000000000001</v>
          </cell>
        </row>
        <row r="7">
          <cell r="B7">
            <v>5</v>
          </cell>
          <cell r="C7">
            <v>0.28084999999999999</v>
          </cell>
        </row>
        <row r="8">
          <cell r="B8">
            <v>6</v>
          </cell>
          <cell r="C8">
            <v>0.24668000000000001</v>
          </cell>
        </row>
        <row r="9">
          <cell r="B9">
            <v>7</v>
          </cell>
          <cell r="C9">
            <v>0.22259999999999999</v>
          </cell>
        </row>
        <row r="10">
          <cell r="B10">
            <v>8</v>
          </cell>
          <cell r="C10">
            <v>0.20483000000000001</v>
          </cell>
        </row>
        <row r="11">
          <cell r="B11">
            <v>9</v>
          </cell>
          <cell r="C11">
            <v>0.19126000000000001</v>
          </cell>
        </row>
        <row r="12">
          <cell r="B12">
            <v>10</v>
          </cell>
          <cell r="C12">
            <v>0.18062</v>
          </cell>
        </row>
        <row r="13">
          <cell r="B13">
            <v>11</v>
          </cell>
          <cell r="C13">
            <v>0.17211000000000001</v>
          </cell>
        </row>
        <row r="14">
          <cell r="B14">
            <v>12</v>
          </cell>
          <cell r="C14">
            <v>0.16519</v>
          </cell>
        </row>
      </sheetData>
      <sheetData sheetId="91"/>
      <sheetData sheetId="9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  <sheetName val="Analisa &amp; Upah"/>
      <sheetName val="Anl"/>
      <sheetName val="H.Satuan"/>
      <sheetName val="BQ"/>
      <sheetName val="hsp-STR-ARS"/>
      <sheetName val="FLAF&amp;PARTSI"/>
      <sheetName val="AHS ASLI"/>
      <sheetName val="Analisa _ Upah"/>
      <sheetName val="MON_OH"/>
      <sheetName val="Manpower"/>
      <sheetName val="Equipt,Tools&amp;Cons"/>
      <sheetName val="BAHAN"/>
      <sheetName val="Analisa Harga Satuan"/>
      <sheetName val="UBA"/>
      <sheetName val="Analisa HSP"/>
      <sheetName val="DAF-BAHAN"/>
      <sheetName val="DAF-UPAH"/>
      <sheetName val="Data"/>
      <sheetName val="dinding Spilway lama"/>
      <sheetName val="upah-SNI"/>
      <sheetName val="Form-1"/>
      <sheetName val="DIV.1"/>
      <sheetName val="VOLUME"/>
      <sheetName val=" R A B"/>
      <sheetName val="Upah"/>
      <sheetName val="61004"/>
      <sheetName val="Harga Bahan &amp; Upah "/>
      <sheetName val="Traf&amp;Genst"/>
      <sheetName val="GRAND RCPT"/>
      <sheetName val="RWT__Inap_wedok"/>
      <sheetName val="RWT__Inap_Laki"/>
      <sheetName val="RWT__Inap_VIP"/>
      <sheetName val="RUMAH_DINAS_"/>
      <sheetName val="MEKANIK_2M"/>
      <sheetName val="MEKANIK_4M"/>
      <sheetName val="MEKANIK_usulan_2004"/>
      <sheetName val="R_MEKANIK_(2)"/>
      <sheetName val="R_MEKANIK"/>
      <sheetName val="Bahan "/>
      <sheetName val="ANalat"/>
      <sheetName val="B.T"/>
      <sheetName val="RAB1"/>
      <sheetName val="HARGA SAT"/>
      <sheetName val="Upah&amp;Bahan"/>
      <sheetName val="ANALISA SNI"/>
      <sheetName val="HARSAT"/>
      <sheetName val="Sheet1"/>
      <sheetName val="hrg sat"/>
      <sheetName val="AHSbj"/>
      <sheetName val="HB "/>
      <sheetName val="Daf 1"/>
      <sheetName val="HARGA BAHAN"/>
      <sheetName val="GEDUNG-A"/>
      <sheetName val="H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ub"/>
      <sheetName val="Jadwal"/>
      <sheetName val="Metode"/>
      <sheetName val="Analisa"/>
      <sheetName val="Harga Dasar"/>
      <sheetName val="Analisa Alat Lengkap"/>
      <sheetName val="SOT MPU"/>
      <sheetName val="M.Pemb.Utama"/>
      <sheetName val="Analisa P-Rutin"/>
      <sheetName val="Metode Pemel"/>
      <sheetName val="Analisa La-Lin"/>
      <sheetName val="Analisa Mobilisasi"/>
      <sheetName val="Usulan Alat"/>
      <sheetName val="Personil"/>
      <sheetName val="Chek List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2">
          <cell r="H42">
            <v>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1"/>
      <sheetName val="ANALISA GRS TENGAH"/>
      <sheetName val="HARGA PEKERJAAN"/>
      <sheetName val="Anl"/>
      <sheetName val="Bill 2_4_"/>
      <sheetName val="I_KAMAR"/>
      <sheetName val="Analisa Harga"/>
      <sheetName val="AHSbj"/>
      <sheetName val="Summary"/>
      <sheetName val="satuan_pek"/>
      <sheetName val="Analisa SNI"/>
      <sheetName val="Isolasi Luar Dalam"/>
      <sheetName val="Isolasi Luar"/>
      <sheetName val="H.Satuan"/>
      <sheetName val="D.1.7"/>
      <sheetName val="D.1.5"/>
      <sheetName val="D.2.3"/>
      <sheetName val="D.2.2"/>
    </sheetNames>
    <sheetDataSet>
      <sheetData sheetId="0"/>
      <sheetData sheetId="1"/>
      <sheetData sheetId="2"/>
      <sheetData sheetId="3"/>
      <sheetData sheetId="4" refreshError="1">
        <row r="73">
          <cell r="H73">
            <v>81750</v>
          </cell>
        </row>
        <row r="330">
          <cell r="H330">
            <v>144219.72222222222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MENU"/>
      <sheetName val="DAPRO"/>
      <sheetName val="SBDY"/>
      <sheetName val="RESUME"/>
      <sheetName val="BL"/>
      <sheetName val="FINAL"/>
      <sheetName val="Kompos"/>
      <sheetName val="MOS"/>
      <sheetName val="Pek-Mayor"/>
      <sheetName val="ANALISA KEB ALAT"/>
      <sheetName val="Penanganan"/>
      <sheetName val="GAMBAR"/>
      <sheetName val="ANALISA"/>
      <sheetName val="PROD ALAT"/>
      <sheetName val="BBM"/>
      <sheetName val="BTL"/>
      <sheetName val="SEKRT"/>
      <sheetName val="FAS"/>
      <sheetName val="PERSO"/>
      <sheetName val="KEUANGAN"/>
      <sheetName val="KEU"/>
      <sheetName val="KEND"/>
      <sheetName val="UMUM"/>
      <sheetName val="KOMPOSISI"/>
      <sheetName val="KOEF ALAT"/>
      <sheetName val="KOEF TANAH"/>
      <sheetName val="KONF VOL"/>
      <sheetName val="BANK PROD ALAT"/>
      <sheetName val="BANK DT"/>
    </sheetNames>
    <sheetDataSet>
      <sheetData sheetId="0"/>
      <sheetData sheetId="1"/>
      <sheetData sheetId="2"/>
      <sheetData sheetId="3">
        <row r="20">
          <cell r="B20">
            <v>0</v>
          </cell>
          <cell r="C20">
            <v>1</v>
          </cell>
          <cell r="D20">
            <v>2</v>
          </cell>
          <cell r="E20">
            <v>3</v>
          </cell>
          <cell r="F20">
            <v>4</v>
          </cell>
          <cell r="G20">
            <v>5</v>
          </cell>
          <cell r="H20">
            <v>6</v>
          </cell>
          <cell r="I20">
            <v>7</v>
          </cell>
          <cell r="J20">
            <v>8</v>
          </cell>
        </row>
        <row r="22">
          <cell r="B22" t="str">
            <v>A</v>
          </cell>
          <cell r="C22" t="str">
            <v>INDUSTRIAL MATERIALS</v>
          </cell>
        </row>
        <row r="24">
          <cell r="B24" t="str">
            <v>A10001</v>
          </cell>
          <cell r="C24" t="str">
            <v>Batu Belah / Gunung</v>
          </cell>
          <cell r="D24" t="str">
            <v>m3</v>
          </cell>
          <cell r="E24">
            <v>45000</v>
          </cell>
          <cell r="G24">
            <v>25000</v>
          </cell>
          <cell r="J24">
            <v>70000</v>
          </cell>
          <cell r="K24">
            <v>70000</v>
          </cell>
        </row>
        <row r="25">
          <cell r="B25" t="str">
            <v>A10002</v>
          </cell>
          <cell r="C25" t="str">
            <v>Pasir Pasangan</v>
          </cell>
          <cell r="D25" t="str">
            <v>m3</v>
          </cell>
          <cell r="E25">
            <v>42000</v>
          </cell>
          <cell r="G25">
            <v>5000</v>
          </cell>
          <cell r="J25">
            <v>47000</v>
          </cell>
          <cell r="K25">
            <v>47000</v>
          </cell>
        </row>
        <row r="26">
          <cell r="B26" t="str">
            <v>A10003</v>
          </cell>
          <cell r="C26" t="str">
            <v>Pasir Beton</v>
          </cell>
          <cell r="D26" t="str">
            <v>m3</v>
          </cell>
          <cell r="E26">
            <v>42000</v>
          </cell>
          <cell r="G26">
            <v>5000</v>
          </cell>
          <cell r="J26">
            <v>47000</v>
          </cell>
          <cell r="K26">
            <v>47000</v>
          </cell>
        </row>
        <row r="27">
          <cell r="B27" t="str">
            <v>A10004</v>
          </cell>
          <cell r="C27" t="str">
            <v>Tanah Timbunan</v>
          </cell>
          <cell r="D27" t="str">
            <v>m3</v>
          </cell>
          <cell r="E27">
            <v>5000</v>
          </cell>
          <cell r="G27">
            <v>25000</v>
          </cell>
          <cell r="J27">
            <v>30000</v>
          </cell>
          <cell r="K27">
            <v>30000</v>
          </cell>
        </row>
        <row r="28">
          <cell r="B28" t="str">
            <v>A10005</v>
          </cell>
          <cell r="C28" t="str">
            <v>Batu Kacakan / Agregat Kelas C</v>
          </cell>
          <cell r="D28" t="str">
            <v>m3</v>
          </cell>
          <cell r="E28">
            <v>25000</v>
          </cell>
          <cell r="G28">
            <v>20000</v>
          </cell>
          <cell r="J28">
            <v>45000</v>
          </cell>
          <cell r="K28">
            <v>45000</v>
          </cell>
        </row>
        <row r="29">
          <cell r="B29" t="str">
            <v>A10006</v>
          </cell>
          <cell r="C29" t="str">
            <v>Air Kerja</v>
          </cell>
          <cell r="D29" t="str">
            <v>m3</v>
          </cell>
          <cell r="E29">
            <v>25000</v>
          </cell>
          <cell r="J29">
            <v>25000</v>
          </cell>
          <cell r="K29">
            <v>25000</v>
          </cell>
        </row>
        <row r="30">
          <cell r="B30" t="str">
            <v>A10007</v>
          </cell>
          <cell r="C30" t="str">
            <v>Batu split 3/8</v>
          </cell>
          <cell r="D30" t="str">
            <v>m3</v>
          </cell>
          <cell r="E30">
            <v>100000</v>
          </cell>
          <cell r="I30">
            <v>0</v>
          </cell>
          <cell r="J30">
            <v>100000</v>
          </cell>
          <cell r="K30">
            <v>100000</v>
          </cell>
        </row>
        <row r="31">
          <cell r="B31" t="str">
            <v>A10008</v>
          </cell>
          <cell r="C31" t="str">
            <v>Batu split 3/4</v>
          </cell>
          <cell r="D31" t="str">
            <v>m3</v>
          </cell>
          <cell r="E31">
            <v>100000</v>
          </cell>
          <cell r="I31">
            <v>0</v>
          </cell>
          <cell r="J31">
            <v>100000</v>
          </cell>
          <cell r="K31">
            <v>100000</v>
          </cell>
        </row>
        <row r="32">
          <cell r="B32" t="str">
            <v>A10009</v>
          </cell>
          <cell r="C32" t="str">
            <v>Abu Batu</v>
          </cell>
          <cell r="D32" t="str">
            <v>m3</v>
          </cell>
          <cell r="E32">
            <v>100000</v>
          </cell>
          <cell r="I32">
            <v>0</v>
          </cell>
          <cell r="J32">
            <v>100000</v>
          </cell>
          <cell r="K32">
            <v>100000</v>
          </cell>
        </row>
        <row r="33">
          <cell r="B33" t="str">
            <v>A10010</v>
          </cell>
          <cell r="C33" t="str">
            <v>Material Agregat Kelas A</v>
          </cell>
          <cell r="D33" t="str">
            <v>m3</v>
          </cell>
          <cell r="E33">
            <v>95000</v>
          </cell>
          <cell r="G33">
            <v>49300</v>
          </cell>
          <cell r="J33">
            <v>144300</v>
          </cell>
          <cell r="K33">
            <v>144300</v>
          </cell>
        </row>
        <row r="34">
          <cell r="B34" t="str">
            <v>A10011</v>
          </cell>
          <cell r="C34" t="str">
            <v>Material Agregat Kelas B</v>
          </cell>
          <cell r="D34" t="str">
            <v>m3</v>
          </cell>
          <cell r="E34">
            <v>93000</v>
          </cell>
          <cell r="G34">
            <v>49300</v>
          </cell>
          <cell r="J34">
            <v>142300</v>
          </cell>
          <cell r="K34">
            <v>142300</v>
          </cell>
        </row>
        <row r="35">
          <cell r="B35" t="str">
            <v>A10012</v>
          </cell>
          <cell r="C35" t="str">
            <v>Kayu Bakar</v>
          </cell>
          <cell r="D35" t="str">
            <v>m3</v>
          </cell>
          <cell r="E35">
            <v>100000</v>
          </cell>
          <cell r="J35">
            <v>100000</v>
          </cell>
          <cell r="K35">
            <v>100000</v>
          </cell>
        </row>
        <row r="36">
          <cell r="B36" t="str">
            <v>A10013</v>
          </cell>
          <cell r="C36" t="str">
            <v>Kayu bekisting</v>
          </cell>
          <cell r="D36" t="str">
            <v>m3</v>
          </cell>
          <cell r="E36">
            <v>900000</v>
          </cell>
          <cell r="J36">
            <v>900000</v>
          </cell>
          <cell r="K36">
            <v>900000</v>
          </cell>
        </row>
        <row r="37">
          <cell r="B37" t="str">
            <v>A10014</v>
          </cell>
          <cell r="C37" t="str">
            <v>Kayu galam dia. 10/12 cm - 7 m</v>
          </cell>
          <cell r="D37" t="str">
            <v>btg</v>
          </cell>
          <cell r="E37">
            <v>12000</v>
          </cell>
          <cell r="G37">
            <v>3500</v>
          </cell>
          <cell r="J37">
            <v>15500</v>
          </cell>
          <cell r="K37">
            <v>15500</v>
          </cell>
        </row>
        <row r="38">
          <cell r="B38" t="str">
            <v>A10015</v>
          </cell>
          <cell r="C38" t="str">
            <v>Kayu meranti</v>
          </cell>
          <cell r="D38" t="str">
            <v>m3</v>
          </cell>
          <cell r="E38">
            <v>900000</v>
          </cell>
          <cell r="J38">
            <v>900000</v>
          </cell>
          <cell r="K38">
            <v>900000</v>
          </cell>
        </row>
        <row r="39">
          <cell r="B39" t="str">
            <v>A20001</v>
          </cell>
          <cell r="C39" t="str">
            <v>Retribusi galian C (tanah merah)</v>
          </cell>
          <cell r="D39" t="str">
            <v>m3</v>
          </cell>
          <cell r="E39">
            <v>1000</v>
          </cell>
          <cell r="J39">
            <v>1000</v>
          </cell>
          <cell r="K39">
            <v>1000</v>
          </cell>
        </row>
        <row r="40">
          <cell r="B40" t="str">
            <v>A20002</v>
          </cell>
          <cell r="C40" t="str">
            <v>Retribusi galian C (tanah laterit)</v>
          </cell>
          <cell r="D40" t="str">
            <v>m3</v>
          </cell>
          <cell r="E40">
            <v>1500</v>
          </cell>
          <cell r="J40">
            <v>1500</v>
          </cell>
          <cell r="K40">
            <v>1500</v>
          </cell>
        </row>
        <row r="41">
          <cell r="B41" t="str">
            <v>A20003</v>
          </cell>
          <cell r="C41" t="str">
            <v>Retribusi galian C (pasir)</v>
          </cell>
          <cell r="D41" t="str">
            <v>m3</v>
          </cell>
          <cell r="E41">
            <v>2000</v>
          </cell>
          <cell r="J41">
            <v>2000</v>
          </cell>
          <cell r="K41">
            <v>2000</v>
          </cell>
        </row>
        <row r="42">
          <cell r="B42" t="str">
            <v>A20004</v>
          </cell>
          <cell r="C42" t="str">
            <v>Retribusi galian C (batu)</v>
          </cell>
          <cell r="D42" t="str">
            <v>m3</v>
          </cell>
          <cell r="E42">
            <v>3500</v>
          </cell>
          <cell r="J42">
            <v>3500</v>
          </cell>
          <cell r="K42">
            <v>3500</v>
          </cell>
        </row>
        <row r="43">
          <cell r="B43" t="str">
            <v>A10016</v>
          </cell>
          <cell r="C43" t="str">
            <v>Kayu galam dia. 8 cm - 4 m</v>
          </cell>
          <cell r="D43" t="str">
            <v>btg</v>
          </cell>
          <cell r="E43">
            <v>3500</v>
          </cell>
          <cell r="G43">
            <v>1000</v>
          </cell>
          <cell r="J43">
            <v>4500</v>
          </cell>
          <cell r="K43">
            <v>4500</v>
          </cell>
        </row>
        <row r="48">
          <cell r="B48" t="str">
            <v>B</v>
          </cell>
          <cell r="C48" t="str">
            <v>NATURAL MATERIALS</v>
          </cell>
        </row>
        <row r="50">
          <cell r="B50" t="str">
            <v>B10001</v>
          </cell>
          <cell r="C50" t="str">
            <v>Semen type 1</v>
          </cell>
          <cell r="D50" t="str">
            <v>kg</v>
          </cell>
          <cell r="E50">
            <v>763.63636363636351</v>
          </cell>
          <cell r="H50">
            <v>100</v>
          </cell>
          <cell r="J50">
            <v>863.63636363636351</v>
          </cell>
          <cell r="K50">
            <v>863.64</v>
          </cell>
        </row>
        <row r="51">
          <cell r="B51" t="str">
            <v>B10002</v>
          </cell>
          <cell r="C51" t="str">
            <v>Semen type 1 (zak)</v>
          </cell>
          <cell r="D51" t="str">
            <v>zak</v>
          </cell>
          <cell r="E51">
            <v>38181.818181818177</v>
          </cell>
          <cell r="H51">
            <v>5000</v>
          </cell>
          <cell r="J51">
            <v>43181.818181818177</v>
          </cell>
          <cell r="K51">
            <v>43181.82</v>
          </cell>
        </row>
        <row r="52">
          <cell r="B52" t="str">
            <v>B10003</v>
          </cell>
          <cell r="C52" t="str">
            <v>Additive beton</v>
          </cell>
          <cell r="D52" t="str">
            <v>kg</v>
          </cell>
          <cell r="E52">
            <v>7500</v>
          </cell>
          <cell r="J52">
            <v>7500</v>
          </cell>
          <cell r="K52">
            <v>7500</v>
          </cell>
        </row>
        <row r="53">
          <cell r="B53" t="str">
            <v>B10004</v>
          </cell>
          <cell r="C53" t="str">
            <v>BBM Solar</v>
          </cell>
          <cell r="D53" t="str">
            <v>liter</v>
          </cell>
          <cell r="E53">
            <v>7461.3297811000002</v>
          </cell>
          <cell r="H53">
            <v>60</v>
          </cell>
          <cell r="J53">
            <v>7521.3297811000002</v>
          </cell>
          <cell r="K53">
            <v>7521.33</v>
          </cell>
        </row>
        <row r="54">
          <cell r="B54" t="str">
            <v>B10005</v>
          </cell>
          <cell r="C54" t="str">
            <v>BBM Kerosine</v>
          </cell>
          <cell r="D54" t="str">
            <v>liter</v>
          </cell>
          <cell r="E54">
            <v>7600</v>
          </cell>
          <cell r="H54">
            <v>250</v>
          </cell>
          <cell r="J54">
            <v>7850</v>
          </cell>
          <cell r="K54">
            <v>7850</v>
          </cell>
        </row>
        <row r="55">
          <cell r="B55" t="str">
            <v>B10006</v>
          </cell>
          <cell r="C55" t="str">
            <v>Aspal 60/70</v>
          </cell>
          <cell r="D55" t="str">
            <v>kg</v>
          </cell>
          <cell r="E55">
            <v>5800</v>
          </cell>
          <cell r="H55" t="str">
            <v>PPN</v>
          </cell>
          <cell r="I55">
            <v>-527.27272727272725</v>
          </cell>
          <cell r="J55">
            <v>5272.727272727273</v>
          </cell>
          <cell r="K55">
            <v>5272.73</v>
          </cell>
        </row>
        <row r="56">
          <cell r="B56" t="str">
            <v>B10007</v>
          </cell>
          <cell r="C56" t="str">
            <v>Baja Tulangan U24 Polos</v>
          </cell>
          <cell r="D56" t="str">
            <v>kg</v>
          </cell>
          <cell r="E56">
            <v>7000</v>
          </cell>
          <cell r="H56">
            <v>500</v>
          </cell>
          <cell r="I56">
            <v>100</v>
          </cell>
          <cell r="J56">
            <v>7600</v>
          </cell>
          <cell r="K56">
            <v>7600</v>
          </cell>
        </row>
        <row r="57">
          <cell r="B57" t="str">
            <v>B10008</v>
          </cell>
          <cell r="C57" t="str">
            <v>Kawat bendrat</v>
          </cell>
          <cell r="D57" t="str">
            <v>kg</v>
          </cell>
          <cell r="E57">
            <v>15000</v>
          </cell>
          <cell r="J57">
            <v>15000</v>
          </cell>
          <cell r="K57">
            <v>15000</v>
          </cell>
        </row>
        <row r="58">
          <cell r="B58" t="str">
            <v>B10009</v>
          </cell>
          <cell r="C58" t="str">
            <v>Pipa Beton dia. 100 cm</v>
          </cell>
          <cell r="D58" t="str">
            <v>bh</v>
          </cell>
          <cell r="E58">
            <v>250000</v>
          </cell>
          <cell r="J58">
            <v>250000</v>
          </cell>
          <cell r="K58">
            <v>250000</v>
          </cell>
        </row>
        <row r="59">
          <cell r="B59" t="str">
            <v>B10010</v>
          </cell>
          <cell r="C59" t="str">
            <v>Campuran aspal panas</v>
          </cell>
          <cell r="D59" t="str">
            <v>m3</v>
          </cell>
          <cell r="E59">
            <v>5250000</v>
          </cell>
          <cell r="J59">
            <v>5250000</v>
          </cell>
          <cell r="K59">
            <v>5250000</v>
          </cell>
        </row>
        <row r="60">
          <cell r="B60" t="str">
            <v>B20001</v>
          </cell>
          <cell r="C60" t="str">
            <v>Patok pengarah</v>
          </cell>
          <cell r="D60" t="str">
            <v>buah</v>
          </cell>
          <cell r="E60">
            <v>80000</v>
          </cell>
          <cell r="J60">
            <v>80000</v>
          </cell>
          <cell r="K60">
            <v>80000</v>
          </cell>
        </row>
        <row r="61">
          <cell r="B61" t="str">
            <v>B20002</v>
          </cell>
          <cell r="C61" t="str">
            <v>Rambu Jalan Tunggal (Eng. grade)</v>
          </cell>
          <cell r="D61" t="str">
            <v>buah</v>
          </cell>
          <cell r="E61">
            <v>500000</v>
          </cell>
          <cell r="J61">
            <v>500000</v>
          </cell>
          <cell r="K61">
            <v>500000</v>
          </cell>
        </row>
        <row r="62">
          <cell r="B62" t="str">
            <v>B10011</v>
          </cell>
          <cell r="C62" t="str">
            <v>Aspal untuk pengisian retak-retak</v>
          </cell>
          <cell r="D62" t="str">
            <v>liter</v>
          </cell>
          <cell r="E62">
            <v>8100</v>
          </cell>
          <cell r="J62">
            <v>8100</v>
          </cell>
          <cell r="K62">
            <v>8100</v>
          </cell>
        </row>
        <row r="63">
          <cell r="B63" t="str">
            <v>B30001</v>
          </cell>
          <cell r="C63" t="str">
            <v>Kabel NYY 4x10 mm2</v>
          </cell>
          <cell r="D63" t="str">
            <v>m'</v>
          </cell>
          <cell r="E63">
            <v>35000</v>
          </cell>
          <cell r="J63">
            <v>35000</v>
          </cell>
          <cell r="K63">
            <v>35000</v>
          </cell>
        </row>
        <row r="64">
          <cell r="B64" t="str">
            <v>B30002</v>
          </cell>
          <cell r="C64" t="str">
            <v>Panel Distribusi</v>
          </cell>
          <cell r="D64" t="str">
            <v>unit</v>
          </cell>
          <cell r="E64">
            <v>250000</v>
          </cell>
          <cell r="J64">
            <v>250000</v>
          </cell>
          <cell r="K64">
            <v>250000</v>
          </cell>
        </row>
        <row r="65">
          <cell r="B65" t="str">
            <v>B30003</v>
          </cell>
          <cell r="C65" t="str">
            <v>MCB phase 25 A</v>
          </cell>
          <cell r="D65" t="str">
            <v>unit</v>
          </cell>
          <cell r="E65">
            <v>100000</v>
          </cell>
          <cell r="J65">
            <v>100000</v>
          </cell>
          <cell r="K65">
            <v>100000</v>
          </cell>
        </row>
        <row r="66">
          <cell r="B66" t="str">
            <v>B30004</v>
          </cell>
          <cell r="C66" t="str">
            <v>Lampu Halogen 500 W</v>
          </cell>
          <cell r="D66" t="str">
            <v>buah</v>
          </cell>
          <cell r="E66">
            <v>25000</v>
          </cell>
          <cell r="J66">
            <v>25000</v>
          </cell>
          <cell r="K66">
            <v>25000</v>
          </cell>
        </row>
        <row r="67">
          <cell r="B67" t="str">
            <v>B30005</v>
          </cell>
          <cell r="C67" t="str">
            <v>Lampu Halogen 1000 W</v>
          </cell>
          <cell r="D67" t="str">
            <v>buah</v>
          </cell>
          <cell r="E67">
            <v>40000</v>
          </cell>
          <cell r="J67">
            <v>40000</v>
          </cell>
          <cell r="K67">
            <v>40000</v>
          </cell>
        </row>
        <row r="68">
          <cell r="B68" t="str">
            <v>B30006</v>
          </cell>
          <cell r="C68" t="str">
            <v>Kabel pass 5mm</v>
          </cell>
          <cell r="D68" t="str">
            <v>m'</v>
          </cell>
          <cell r="E68">
            <v>20000</v>
          </cell>
          <cell r="J68">
            <v>20000</v>
          </cell>
          <cell r="K68">
            <v>20000</v>
          </cell>
        </row>
        <row r="69">
          <cell r="B69" t="str">
            <v>B10012</v>
          </cell>
          <cell r="C69" t="str">
            <v>Paku payung</v>
          </cell>
          <cell r="D69" t="str">
            <v>kg</v>
          </cell>
          <cell r="E69">
            <v>12500</v>
          </cell>
          <cell r="J69">
            <v>12500</v>
          </cell>
          <cell r="K69">
            <v>12500</v>
          </cell>
        </row>
        <row r="70">
          <cell r="B70" t="str">
            <v>B10013</v>
          </cell>
          <cell r="C70" t="str">
            <v>Cat pylox</v>
          </cell>
          <cell r="D70" t="str">
            <v>kaleng</v>
          </cell>
          <cell r="E70">
            <v>15000</v>
          </cell>
          <cell r="J70">
            <v>15000</v>
          </cell>
          <cell r="K70">
            <v>15000</v>
          </cell>
        </row>
        <row r="71">
          <cell r="B71" t="str">
            <v>B10014</v>
          </cell>
          <cell r="C71" t="str">
            <v>Kertas kalkir</v>
          </cell>
          <cell r="D71" t="str">
            <v>roll</v>
          </cell>
          <cell r="E71">
            <v>250000</v>
          </cell>
          <cell r="J71">
            <v>250000</v>
          </cell>
          <cell r="K71">
            <v>250000</v>
          </cell>
        </row>
        <row r="72">
          <cell r="B72" t="str">
            <v>B10015</v>
          </cell>
          <cell r="C72" t="str">
            <v>Rambu-rambu pelaksanaan pekerjaan</v>
          </cell>
          <cell r="D72" t="str">
            <v>Ls</v>
          </cell>
          <cell r="E72">
            <v>5000000</v>
          </cell>
          <cell r="J72">
            <v>5000000</v>
          </cell>
          <cell r="K72">
            <v>5000000</v>
          </cell>
        </row>
        <row r="73">
          <cell r="B73" t="str">
            <v>B10016</v>
          </cell>
          <cell r="C73" t="str">
            <v>Papan Nama Proyek</v>
          </cell>
          <cell r="D73" t="str">
            <v>buah</v>
          </cell>
          <cell r="E73">
            <v>1500000</v>
          </cell>
          <cell r="J73">
            <v>1500000</v>
          </cell>
          <cell r="K73">
            <v>1500000</v>
          </cell>
        </row>
        <row r="74">
          <cell r="B74" t="str">
            <v>B20003</v>
          </cell>
          <cell r="C74" t="str">
            <v>Kerb Pracetak panj. 60 cm</v>
          </cell>
          <cell r="D74" t="str">
            <v>buah</v>
          </cell>
          <cell r="E74">
            <v>32000</v>
          </cell>
          <cell r="J74">
            <v>32000</v>
          </cell>
          <cell r="K74">
            <v>32000</v>
          </cell>
        </row>
        <row r="75">
          <cell r="B75" t="str">
            <v>B20004</v>
          </cell>
          <cell r="C75" t="str">
            <v>Material bantu Patok Pengarah</v>
          </cell>
          <cell r="D75" t="str">
            <v>buah</v>
          </cell>
          <cell r="E75">
            <v>20000</v>
          </cell>
          <cell r="J75">
            <v>20000</v>
          </cell>
          <cell r="K75">
            <v>20000</v>
          </cell>
        </row>
        <row r="76">
          <cell r="B76" t="str">
            <v>B20005</v>
          </cell>
          <cell r="C76" t="str">
            <v>Material bantu Rambu Jalan</v>
          </cell>
          <cell r="D76" t="str">
            <v>buah</v>
          </cell>
          <cell r="E76">
            <v>40000</v>
          </cell>
          <cell r="J76">
            <v>40000</v>
          </cell>
          <cell r="K76">
            <v>40000</v>
          </cell>
        </row>
        <row r="77">
          <cell r="B77" t="str">
            <v>B20006</v>
          </cell>
          <cell r="C77" t="str">
            <v>Material bantu Kerb Pracetak</v>
          </cell>
          <cell r="D77" t="str">
            <v>buah</v>
          </cell>
          <cell r="E77">
            <v>10000</v>
          </cell>
          <cell r="J77">
            <v>10000</v>
          </cell>
          <cell r="K77">
            <v>10000</v>
          </cell>
        </row>
        <row r="78">
          <cell r="B78" t="str">
            <v>B10017</v>
          </cell>
          <cell r="C78" t="str">
            <v>Baja sudut untuk Expansion joint</v>
          </cell>
          <cell r="D78" t="str">
            <v>m'</v>
          </cell>
          <cell r="E78">
            <v>150000</v>
          </cell>
          <cell r="J78">
            <v>150000</v>
          </cell>
          <cell r="K78">
            <v>150000</v>
          </cell>
        </row>
        <row r="79">
          <cell r="B79" t="str">
            <v>B10018</v>
          </cell>
          <cell r="C79" t="str">
            <v>Pipa Galvanize 2.5"</v>
          </cell>
          <cell r="D79" t="str">
            <v>m'</v>
          </cell>
          <cell r="E79">
            <v>530000</v>
          </cell>
          <cell r="J79">
            <v>530000</v>
          </cell>
          <cell r="K79">
            <v>530000</v>
          </cell>
        </row>
        <row r="80">
          <cell r="B80" t="str">
            <v>B10019</v>
          </cell>
          <cell r="C80" t="str">
            <v>Steel Post untuk Railing</v>
          </cell>
          <cell r="D80" t="str">
            <v>Buah</v>
          </cell>
          <cell r="E80">
            <v>120000</v>
          </cell>
          <cell r="J80">
            <v>120000</v>
          </cell>
          <cell r="K80">
            <v>120000</v>
          </cell>
        </row>
        <row r="81">
          <cell r="B81" t="str">
            <v>B20007</v>
          </cell>
          <cell r="C81" t="str">
            <v>Material bantu + Accessories Railing</v>
          </cell>
          <cell r="D81" t="str">
            <v>M1</v>
          </cell>
          <cell r="E81">
            <v>40000</v>
          </cell>
          <cell r="J81">
            <v>40000</v>
          </cell>
          <cell r="K81">
            <v>40000</v>
          </cell>
        </row>
        <row r="82">
          <cell r="B82" t="str">
            <v>B10020</v>
          </cell>
          <cell r="C82" t="str">
            <v>Beton Readymix K300</v>
          </cell>
          <cell r="D82" t="str">
            <v>m3</v>
          </cell>
          <cell r="E82">
            <v>790000</v>
          </cell>
          <cell r="I82">
            <v>20000</v>
          </cell>
          <cell r="J82">
            <v>810000</v>
          </cell>
          <cell r="K82">
            <v>810000</v>
          </cell>
        </row>
        <row r="83">
          <cell r="B83" t="str">
            <v>B10021</v>
          </cell>
          <cell r="C83" t="str">
            <v>Beton Readymix K250</v>
          </cell>
          <cell r="D83" t="str">
            <v>m3</v>
          </cell>
          <cell r="E83">
            <v>725000</v>
          </cell>
          <cell r="I83">
            <v>20000</v>
          </cell>
          <cell r="J83">
            <v>745000</v>
          </cell>
          <cell r="K83">
            <v>745000</v>
          </cell>
        </row>
        <row r="84">
          <cell r="B84" t="str">
            <v>B10022</v>
          </cell>
          <cell r="C84" t="str">
            <v>Beton Readymix K175</v>
          </cell>
          <cell r="D84" t="str">
            <v>m3</v>
          </cell>
          <cell r="E84">
            <v>610000</v>
          </cell>
          <cell r="I84">
            <v>20000</v>
          </cell>
          <cell r="J84">
            <v>630000</v>
          </cell>
          <cell r="K84">
            <v>630000</v>
          </cell>
        </row>
        <row r="85">
          <cell r="B85" t="str">
            <v>B10023</v>
          </cell>
          <cell r="C85" t="str">
            <v>Beton Readymix K125</v>
          </cell>
          <cell r="D85" t="str">
            <v>m3</v>
          </cell>
          <cell r="E85">
            <v>540000</v>
          </cell>
          <cell r="I85">
            <v>20000</v>
          </cell>
          <cell r="J85">
            <v>560000</v>
          </cell>
          <cell r="K85">
            <v>560000</v>
          </cell>
        </row>
        <row r="86">
          <cell r="B86" t="str">
            <v>B10024</v>
          </cell>
          <cell r="C86" t="str">
            <v>Tiang Pancang Pipa Baja Dia. 500 mm</v>
          </cell>
          <cell r="D86" t="str">
            <v>Kg</v>
          </cell>
          <cell r="E86">
            <v>13000</v>
          </cell>
          <cell r="H86">
            <v>650</v>
          </cell>
          <cell r="I86">
            <v>100</v>
          </cell>
          <cell r="J86">
            <v>13750</v>
          </cell>
          <cell r="K86">
            <v>13750</v>
          </cell>
        </row>
        <row r="87">
          <cell r="B87" t="str">
            <v>B10025</v>
          </cell>
          <cell r="C87" t="str">
            <v>Pipa PVC dia. 6"</v>
          </cell>
          <cell r="D87" t="str">
            <v>m'</v>
          </cell>
          <cell r="E87">
            <v>20000</v>
          </cell>
          <cell r="J87">
            <v>20000</v>
          </cell>
          <cell r="K87">
            <v>20000</v>
          </cell>
        </row>
        <row r="88">
          <cell r="B88" t="str">
            <v>B10026</v>
          </cell>
          <cell r="C88" t="str">
            <v>Plywood Teknolite uk. 240 x 120 x 1.5 cm</v>
          </cell>
          <cell r="D88" t="str">
            <v>lembar</v>
          </cell>
          <cell r="E88">
            <v>250000</v>
          </cell>
          <cell r="H88">
            <v>20000</v>
          </cell>
          <cell r="I88">
            <v>20000</v>
          </cell>
          <cell r="J88">
            <v>290000</v>
          </cell>
        </row>
        <row r="89">
          <cell r="B89" t="str">
            <v>B10027</v>
          </cell>
          <cell r="C89" t="str">
            <v>Paku uk. 1"</v>
          </cell>
          <cell r="D89" t="str">
            <v>kg</v>
          </cell>
          <cell r="E89">
            <v>15000</v>
          </cell>
          <cell r="J89">
            <v>15000</v>
          </cell>
          <cell r="K89">
            <v>15000</v>
          </cell>
        </row>
        <row r="90">
          <cell r="B90" t="str">
            <v>B10028</v>
          </cell>
          <cell r="C90" t="str">
            <v>Paku uk. 2"</v>
          </cell>
          <cell r="D90" t="str">
            <v>kg</v>
          </cell>
          <cell r="E90">
            <v>15000</v>
          </cell>
          <cell r="J90">
            <v>15000</v>
          </cell>
          <cell r="K90">
            <v>15000</v>
          </cell>
        </row>
        <row r="91">
          <cell r="B91" t="str">
            <v>B10029</v>
          </cell>
          <cell r="C91" t="str">
            <v>Paku uk. 3"</v>
          </cell>
          <cell r="D91" t="str">
            <v>kg</v>
          </cell>
          <cell r="E91">
            <v>15000</v>
          </cell>
          <cell r="J91">
            <v>15000</v>
          </cell>
          <cell r="K91">
            <v>15000</v>
          </cell>
        </row>
        <row r="92">
          <cell r="B92" t="str">
            <v>B10030</v>
          </cell>
          <cell r="C92" t="str">
            <v>Oil form</v>
          </cell>
          <cell r="D92" t="str">
            <v>liter</v>
          </cell>
          <cell r="E92">
            <v>17500</v>
          </cell>
          <cell r="J92">
            <v>17500</v>
          </cell>
          <cell r="K92">
            <v>17500</v>
          </cell>
        </row>
        <row r="93">
          <cell r="B93" t="str">
            <v>B10031</v>
          </cell>
          <cell r="C93" t="str">
            <v>Baja Struktur Ttk Leleh 2500 kg/cm2</v>
          </cell>
          <cell r="D93" t="str">
            <v>kg</v>
          </cell>
          <cell r="E93">
            <v>13000</v>
          </cell>
          <cell r="G93">
            <v>100</v>
          </cell>
          <cell r="H93">
            <v>650</v>
          </cell>
          <cell r="I93">
            <v>100</v>
          </cell>
          <cell r="J93">
            <v>13850</v>
          </cell>
          <cell r="K93">
            <v>13850</v>
          </cell>
        </row>
        <row r="94">
          <cell r="B94" t="str">
            <v>B10032</v>
          </cell>
          <cell r="C94" t="str">
            <v>Elastomerik Tipe 3</v>
          </cell>
          <cell r="D94" t="str">
            <v>buah</v>
          </cell>
          <cell r="E94">
            <v>600000</v>
          </cell>
          <cell r="H94">
            <v>200000</v>
          </cell>
          <cell r="J94">
            <v>800000</v>
          </cell>
          <cell r="K94">
            <v>800000</v>
          </cell>
        </row>
        <row r="95">
          <cell r="B95" t="str">
            <v>B10033</v>
          </cell>
          <cell r="C95" t="str">
            <v>Material bekisting abutment</v>
          </cell>
          <cell r="D95" t="str">
            <v>m3</v>
          </cell>
          <cell r="E95">
            <v>120000</v>
          </cell>
          <cell r="J95">
            <v>120000</v>
          </cell>
          <cell r="K95">
            <v>120000</v>
          </cell>
        </row>
        <row r="96">
          <cell r="B96" t="str">
            <v>B10034</v>
          </cell>
          <cell r="C96" t="str">
            <v>Material perancah</v>
          </cell>
          <cell r="D96" t="str">
            <v>m3</v>
          </cell>
          <cell r="E96">
            <v>15000</v>
          </cell>
          <cell r="J96">
            <v>15000</v>
          </cell>
          <cell r="K96">
            <v>15000</v>
          </cell>
        </row>
        <row r="97">
          <cell r="B97" t="str">
            <v>B10035</v>
          </cell>
          <cell r="C97" t="str">
            <v>Plat penutup sambungan steel pipe t= 3mm</v>
          </cell>
          <cell r="D97" t="str">
            <v>titik</v>
          </cell>
          <cell r="E97">
            <v>100000</v>
          </cell>
          <cell r="J97">
            <v>100000</v>
          </cell>
          <cell r="K97">
            <v>100000</v>
          </cell>
        </row>
        <row r="98">
          <cell r="B98" t="str">
            <v>B10036</v>
          </cell>
          <cell r="C98" t="str">
            <v>BBM Solar untuk dryer/ burner</v>
          </cell>
          <cell r="D98" t="str">
            <v>liter</v>
          </cell>
          <cell r="E98">
            <v>7461.3297811000002</v>
          </cell>
          <cell r="H98">
            <v>60</v>
          </cell>
          <cell r="J98">
            <v>7521.3297811000002</v>
          </cell>
          <cell r="K98">
            <v>7521.33</v>
          </cell>
        </row>
        <row r="103">
          <cell r="B103" t="str">
            <v>C</v>
          </cell>
          <cell r="C103" t="str">
            <v>LABOUR</v>
          </cell>
        </row>
        <row r="105">
          <cell r="B105" t="str">
            <v>C10001</v>
          </cell>
          <cell r="C105" t="str">
            <v>Mandor</v>
          </cell>
          <cell r="D105" t="str">
            <v>hari</v>
          </cell>
          <cell r="E105">
            <v>55000</v>
          </cell>
          <cell r="J105">
            <v>55000</v>
          </cell>
          <cell r="K105">
            <v>55000</v>
          </cell>
        </row>
        <row r="106">
          <cell r="B106" t="str">
            <v>C10002</v>
          </cell>
          <cell r="C106" t="str">
            <v>Pekerja biasa</v>
          </cell>
          <cell r="D106" t="str">
            <v>hari</v>
          </cell>
          <cell r="E106">
            <v>35000</v>
          </cell>
          <cell r="J106">
            <v>35000</v>
          </cell>
          <cell r="K106">
            <v>35000</v>
          </cell>
        </row>
        <row r="107">
          <cell r="B107" t="str">
            <v>C10003</v>
          </cell>
          <cell r="C107" t="str">
            <v>Tukang</v>
          </cell>
          <cell r="D107" t="str">
            <v>hari</v>
          </cell>
          <cell r="E107">
            <v>50000</v>
          </cell>
          <cell r="J107">
            <v>50000</v>
          </cell>
          <cell r="K107">
            <v>50000</v>
          </cell>
        </row>
        <row r="108">
          <cell r="B108" t="str">
            <v>C10004</v>
          </cell>
          <cell r="C108" t="str">
            <v>Operator</v>
          </cell>
          <cell r="D108" t="str">
            <v>jam</v>
          </cell>
          <cell r="E108">
            <v>10000</v>
          </cell>
          <cell r="J108">
            <v>10000</v>
          </cell>
          <cell r="K108">
            <v>10000</v>
          </cell>
        </row>
        <row r="109">
          <cell r="B109" t="str">
            <v>C10005</v>
          </cell>
          <cell r="C109" t="str">
            <v>Waker / jaga alat</v>
          </cell>
          <cell r="D109" t="str">
            <v>bulan</v>
          </cell>
          <cell r="E109">
            <v>1500000</v>
          </cell>
          <cell r="J109">
            <v>1500000</v>
          </cell>
          <cell r="K109">
            <v>1500000</v>
          </cell>
        </row>
        <row r="110">
          <cell r="B110" t="str">
            <v>C20001</v>
          </cell>
          <cell r="C110" t="str">
            <v>Upah Pasangan Batu</v>
          </cell>
          <cell r="D110" t="str">
            <v>m3</v>
          </cell>
          <cell r="E110">
            <v>60000</v>
          </cell>
          <cell r="J110">
            <v>60000</v>
          </cell>
          <cell r="K110">
            <v>60000</v>
          </cell>
        </row>
        <row r="111">
          <cell r="B111" t="str">
            <v>C20002</v>
          </cell>
          <cell r="C111" t="str">
            <v>Upah Plesteran</v>
          </cell>
          <cell r="D111" t="str">
            <v>m2</v>
          </cell>
          <cell r="E111">
            <v>2500</v>
          </cell>
          <cell r="J111">
            <v>2500</v>
          </cell>
          <cell r="K111">
            <v>2500</v>
          </cell>
        </row>
        <row r="112">
          <cell r="B112" t="str">
            <v>C20003</v>
          </cell>
          <cell r="C112" t="str">
            <v>Upah Siaran</v>
          </cell>
          <cell r="D112" t="str">
            <v>m2</v>
          </cell>
          <cell r="E112">
            <v>2000</v>
          </cell>
          <cell r="J112">
            <v>2000</v>
          </cell>
          <cell r="K112">
            <v>2000</v>
          </cell>
        </row>
        <row r="113">
          <cell r="B113" t="str">
            <v>C20004</v>
          </cell>
          <cell r="C113" t="str">
            <v>Upah Cor</v>
          </cell>
          <cell r="D113" t="str">
            <v>m3</v>
          </cell>
          <cell r="E113">
            <v>90000</v>
          </cell>
          <cell r="J113">
            <v>90000</v>
          </cell>
          <cell r="K113">
            <v>90000</v>
          </cell>
        </row>
        <row r="114">
          <cell r="B114" t="str">
            <v>C20005</v>
          </cell>
          <cell r="C114" t="str">
            <v>Upah Bekisting</v>
          </cell>
          <cell r="D114" t="str">
            <v>m2</v>
          </cell>
          <cell r="E114">
            <v>35000</v>
          </cell>
          <cell r="J114">
            <v>35000</v>
          </cell>
          <cell r="K114">
            <v>35000</v>
          </cell>
        </row>
        <row r="115">
          <cell r="B115" t="str">
            <v>C20006</v>
          </cell>
          <cell r="C115" t="str">
            <v>Upah Pembesian</v>
          </cell>
          <cell r="D115" t="str">
            <v>kg</v>
          </cell>
          <cell r="E115">
            <v>500</v>
          </cell>
          <cell r="J115">
            <v>500</v>
          </cell>
          <cell r="K115">
            <v>500</v>
          </cell>
        </row>
        <row r="116">
          <cell r="B116" t="str">
            <v>C20007</v>
          </cell>
          <cell r="C116" t="str">
            <v>Upah bongkar beton</v>
          </cell>
          <cell r="D116" t="str">
            <v>m3</v>
          </cell>
          <cell r="E116">
            <v>50000</v>
          </cell>
          <cell r="J116">
            <v>50000</v>
          </cell>
          <cell r="K116">
            <v>50000</v>
          </cell>
        </row>
        <row r="117">
          <cell r="B117" t="str">
            <v>C20008</v>
          </cell>
          <cell r="C117" t="str">
            <v>Upah bongkar aspal</v>
          </cell>
          <cell r="D117" t="str">
            <v>m3</v>
          </cell>
          <cell r="E117">
            <v>50000</v>
          </cell>
          <cell r="J117">
            <v>50000</v>
          </cell>
          <cell r="K117">
            <v>50000</v>
          </cell>
        </row>
        <row r="118">
          <cell r="B118" t="str">
            <v>C20009</v>
          </cell>
          <cell r="C118" t="str">
            <v>Upah angkut semen</v>
          </cell>
          <cell r="D118" t="str">
            <v>kg</v>
          </cell>
          <cell r="E118">
            <v>10</v>
          </cell>
          <cell r="J118">
            <v>10</v>
          </cell>
          <cell r="K118">
            <v>10</v>
          </cell>
        </row>
        <row r="119">
          <cell r="B119" t="str">
            <v>C20010</v>
          </cell>
          <cell r="C119" t="str">
            <v>Upah tebar semen</v>
          </cell>
          <cell r="D119" t="str">
            <v>kg</v>
          </cell>
          <cell r="E119">
            <v>20</v>
          </cell>
          <cell r="J119">
            <v>20</v>
          </cell>
          <cell r="K119">
            <v>20</v>
          </cell>
        </row>
        <row r="120">
          <cell r="B120" t="str">
            <v>C30001</v>
          </cell>
          <cell r="C120" t="str">
            <v>Upah prime coat</v>
          </cell>
          <cell r="D120" t="str">
            <v>liter</v>
          </cell>
          <cell r="E120">
            <v>500</v>
          </cell>
          <cell r="J120">
            <v>500</v>
          </cell>
          <cell r="K120">
            <v>500</v>
          </cell>
        </row>
        <row r="121">
          <cell r="B121" t="str">
            <v>C30002</v>
          </cell>
          <cell r="C121" t="str">
            <v>Upah tack coat</v>
          </cell>
          <cell r="D121" t="str">
            <v>liter</v>
          </cell>
          <cell r="E121">
            <v>500</v>
          </cell>
          <cell r="J121">
            <v>500</v>
          </cell>
          <cell r="K121">
            <v>500</v>
          </cell>
        </row>
        <row r="122">
          <cell r="B122" t="str">
            <v>C30003</v>
          </cell>
          <cell r="C122" t="str">
            <v>Upah burtu</v>
          </cell>
          <cell r="D122" t="str">
            <v>m2</v>
          </cell>
          <cell r="E122">
            <v>750</v>
          </cell>
          <cell r="J122">
            <v>750</v>
          </cell>
          <cell r="K122">
            <v>750</v>
          </cell>
        </row>
        <row r="123">
          <cell r="B123" t="str">
            <v>C30004</v>
          </cell>
          <cell r="C123" t="str">
            <v>Upah aspal laburan</v>
          </cell>
          <cell r="D123" t="str">
            <v>ltr</v>
          </cell>
          <cell r="E123">
            <v>750</v>
          </cell>
          <cell r="J123">
            <v>750</v>
          </cell>
          <cell r="K123">
            <v>750</v>
          </cell>
        </row>
        <row r="124">
          <cell r="B124" t="str">
            <v>C30005</v>
          </cell>
          <cell r="C124" t="str">
            <v>Upah tenaga burner, ketel, cold bin</v>
          </cell>
          <cell r="D124" t="str">
            <v>ton</v>
          </cell>
          <cell r="E124">
            <v>4500</v>
          </cell>
          <cell r="J124">
            <v>4500</v>
          </cell>
          <cell r="K124">
            <v>4500</v>
          </cell>
        </row>
        <row r="125">
          <cell r="B125" t="str">
            <v>C30006</v>
          </cell>
          <cell r="C125" t="str">
            <v>Upah hampar aspal</v>
          </cell>
          <cell r="D125" t="str">
            <v>ton</v>
          </cell>
          <cell r="E125">
            <v>2500</v>
          </cell>
          <cell r="J125">
            <v>2500</v>
          </cell>
          <cell r="K125">
            <v>2500</v>
          </cell>
        </row>
        <row r="126">
          <cell r="B126" t="str">
            <v>C30007</v>
          </cell>
          <cell r="C126" t="str">
            <v>Premi tonase aspal</v>
          </cell>
          <cell r="D126" t="str">
            <v>ton</v>
          </cell>
          <cell r="E126">
            <v>2000</v>
          </cell>
          <cell r="J126">
            <v>2000</v>
          </cell>
          <cell r="K126">
            <v>2000</v>
          </cell>
        </row>
        <row r="127">
          <cell r="B127" t="str">
            <v>C10006</v>
          </cell>
          <cell r="C127" t="str">
            <v>Surveyor</v>
          </cell>
          <cell r="D127" t="str">
            <v>bulan</v>
          </cell>
          <cell r="E127">
            <v>2500000</v>
          </cell>
          <cell r="J127">
            <v>2500000</v>
          </cell>
          <cell r="K127">
            <v>2500000</v>
          </cell>
        </row>
        <row r="128">
          <cell r="B128" t="str">
            <v>C10007</v>
          </cell>
          <cell r="C128" t="str">
            <v>Assisten Surveyor</v>
          </cell>
          <cell r="D128" t="str">
            <v>bulan</v>
          </cell>
          <cell r="E128">
            <v>1500000</v>
          </cell>
          <cell r="J128">
            <v>1500000</v>
          </cell>
          <cell r="K128">
            <v>1500000</v>
          </cell>
        </row>
        <row r="129">
          <cell r="B129" t="str">
            <v>C10008</v>
          </cell>
          <cell r="C129" t="str">
            <v>Drafter</v>
          </cell>
          <cell r="D129" t="str">
            <v>bulan</v>
          </cell>
          <cell r="E129">
            <v>2000000</v>
          </cell>
          <cell r="J129">
            <v>2000000</v>
          </cell>
          <cell r="K129">
            <v>2000000</v>
          </cell>
        </row>
        <row r="130">
          <cell r="B130" t="str">
            <v>C20011</v>
          </cell>
          <cell r="C130" t="str">
            <v>Penggandaan gambar</v>
          </cell>
          <cell r="D130" t="str">
            <v>Ls</v>
          </cell>
          <cell r="E130">
            <v>5000000</v>
          </cell>
          <cell r="J130">
            <v>5000000</v>
          </cell>
          <cell r="K130">
            <v>5000000</v>
          </cell>
        </row>
        <row r="131">
          <cell r="B131" t="str">
            <v>C20012</v>
          </cell>
          <cell r="C131" t="str">
            <v>Pemasangan Gorong-gorong</v>
          </cell>
          <cell r="D131" t="str">
            <v>m'</v>
          </cell>
          <cell r="E131">
            <v>300000</v>
          </cell>
          <cell r="J131">
            <v>300000</v>
          </cell>
          <cell r="K131">
            <v>300000</v>
          </cell>
        </row>
        <row r="132">
          <cell r="B132" t="str">
            <v>C20013</v>
          </cell>
          <cell r="C132" t="str">
            <v>Renovasi gudang semen</v>
          </cell>
          <cell r="D132" t="str">
            <v>Ls</v>
          </cell>
          <cell r="E132">
            <v>2500000</v>
          </cell>
          <cell r="J132">
            <v>2500000</v>
          </cell>
          <cell r="K132">
            <v>2500000</v>
          </cell>
        </row>
        <row r="133">
          <cell r="B133" t="str">
            <v>C20014</v>
          </cell>
          <cell r="C133" t="str">
            <v>Renovasi gudang alat bantu</v>
          </cell>
          <cell r="D133" t="str">
            <v>Ls</v>
          </cell>
          <cell r="E133">
            <v>2500000</v>
          </cell>
          <cell r="J133">
            <v>2500000</v>
          </cell>
          <cell r="K133">
            <v>2500000</v>
          </cell>
        </row>
        <row r="134">
          <cell r="B134" t="str">
            <v>C40001</v>
          </cell>
          <cell r="C134" t="str">
            <v>Honor Koordinator Lapangan</v>
          </cell>
          <cell r="D134" t="str">
            <v>Org/bln</v>
          </cell>
          <cell r="E134">
            <v>6500000</v>
          </cell>
          <cell r="J134">
            <v>6500000</v>
          </cell>
          <cell r="K134">
            <v>6500000</v>
          </cell>
        </row>
        <row r="135">
          <cell r="B135" t="str">
            <v>C40002</v>
          </cell>
          <cell r="C135" t="str">
            <v>Honor Konsultan Pengawas</v>
          </cell>
          <cell r="D135" t="str">
            <v>Org/bln</v>
          </cell>
          <cell r="E135">
            <v>3500000</v>
          </cell>
          <cell r="J135">
            <v>3500000</v>
          </cell>
          <cell r="K135">
            <v>3500000</v>
          </cell>
        </row>
        <row r="136">
          <cell r="B136" t="str">
            <v>C40003</v>
          </cell>
          <cell r="C136" t="str">
            <v>By Dokumen Penawaran</v>
          </cell>
          <cell r="D136" t="str">
            <v>Ls</v>
          </cell>
          <cell r="E136">
            <v>750000</v>
          </cell>
          <cell r="J136">
            <v>750000</v>
          </cell>
          <cell r="K136">
            <v>750000</v>
          </cell>
        </row>
        <row r="137">
          <cell r="B137" t="str">
            <v>C40004</v>
          </cell>
          <cell r="C137" t="str">
            <v>By Penggandaan Kontrak</v>
          </cell>
          <cell r="D137" t="str">
            <v>Ls</v>
          </cell>
          <cell r="E137">
            <v>2500000</v>
          </cell>
          <cell r="J137">
            <v>2500000</v>
          </cell>
          <cell r="K137">
            <v>2500000</v>
          </cell>
        </row>
        <row r="138">
          <cell r="B138" t="str">
            <v>C40005</v>
          </cell>
          <cell r="C138" t="str">
            <v>By Panitia Lelang</v>
          </cell>
          <cell r="D138" t="str">
            <v>Ls</v>
          </cell>
          <cell r="E138">
            <v>15000000</v>
          </cell>
          <cell r="J138">
            <v>15000000</v>
          </cell>
          <cell r="K138">
            <v>15000000</v>
          </cell>
        </row>
        <row r="139">
          <cell r="B139" t="str">
            <v>C40006</v>
          </cell>
          <cell r="C139" t="str">
            <v>By CCO</v>
          </cell>
          <cell r="D139" t="str">
            <v>Ls</v>
          </cell>
          <cell r="E139">
            <v>5000000</v>
          </cell>
          <cell r="J139">
            <v>5000000</v>
          </cell>
          <cell r="K139">
            <v>5000000</v>
          </cell>
        </row>
        <row r="140">
          <cell r="B140" t="str">
            <v>C40007</v>
          </cell>
          <cell r="C140" t="str">
            <v>By Iuran UPTD</v>
          </cell>
          <cell r="D140" t="str">
            <v>Ls</v>
          </cell>
          <cell r="E140">
            <v>0</v>
          </cell>
          <cell r="J140">
            <v>0</v>
          </cell>
          <cell r="K140">
            <v>0</v>
          </cell>
        </row>
        <row r="141">
          <cell r="B141" t="str">
            <v>C40008</v>
          </cell>
          <cell r="C141" t="str">
            <v>By PHO dan FHO</v>
          </cell>
          <cell r="D141" t="str">
            <v>Ls</v>
          </cell>
          <cell r="E141">
            <v>25000000</v>
          </cell>
          <cell r="J141">
            <v>25000000</v>
          </cell>
          <cell r="K141">
            <v>25000000</v>
          </cell>
        </row>
        <row r="142">
          <cell r="B142" t="str">
            <v>C40009</v>
          </cell>
          <cell r="C142" t="str">
            <v>By BPKP, BPK, Inspektorat, DPR</v>
          </cell>
          <cell r="D142" t="str">
            <v>Ls</v>
          </cell>
          <cell r="E142">
            <v>20000000</v>
          </cell>
          <cell r="J142">
            <v>20000000</v>
          </cell>
          <cell r="K142">
            <v>20000000</v>
          </cell>
        </row>
        <row r="143">
          <cell r="B143" t="str">
            <v>C30008</v>
          </cell>
          <cell r="C143" t="str">
            <v>Upah Pasang Lampu</v>
          </cell>
          <cell r="D143" t="str">
            <v>Ls</v>
          </cell>
          <cell r="E143">
            <v>500000</v>
          </cell>
          <cell r="J143">
            <v>500000</v>
          </cell>
          <cell r="K143">
            <v>500000</v>
          </cell>
        </row>
        <row r="144">
          <cell r="B144" t="str">
            <v>C30009</v>
          </cell>
          <cell r="C144" t="str">
            <v>Premi ritese (Hotmix)</v>
          </cell>
          <cell r="D144" t="str">
            <v>rit</v>
          </cell>
          <cell r="E144">
            <v>5000</v>
          </cell>
          <cell r="J144">
            <v>5000</v>
          </cell>
          <cell r="K144">
            <v>5000</v>
          </cell>
        </row>
        <row r="145">
          <cell r="B145" t="str">
            <v>C10010</v>
          </cell>
          <cell r="C145" t="str">
            <v>Assisten Laborat</v>
          </cell>
          <cell r="D145" t="str">
            <v>Bln</v>
          </cell>
          <cell r="E145">
            <v>1500000</v>
          </cell>
          <cell r="J145">
            <v>1500000</v>
          </cell>
          <cell r="K145">
            <v>1500000</v>
          </cell>
        </row>
        <row r="146">
          <cell r="B146" t="str">
            <v>C10009</v>
          </cell>
          <cell r="C146" t="str">
            <v>Laborat</v>
          </cell>
          <cell r="D146" t="str">
            <v>Bulan</v>
          </cell>
          <cell r="E146">
            <v>2500000</v>
          </cell>
          <cell r="J146">
            <v>2500000</v>
          </cell>
          <cell r="K146">
            <v>2500000</v>
          </cell>
        </row>
        <row r="147">
          <cell r="B147" t="str">
            <v>C20015</v>
          </cell>
          <cell r="C147" t="str">
            <v>Upah pek. Expansion joint Baja sudut</v>
          </cell>
          <cell r="D147" t="str">
            <v>M1</v>
          </cell>
          <cell r="E147">
            <v>30000</v>
          </cell>
          <cell r="J147">
            <v>30000</v>
          </cell>
          <cell r="K147">
            <v>30000</v>
          </cell>
        </row>
        <row r="148">
          <cell r="B148" t="str">
            <v>C20016</v>
          </cell>
          <cell r="C148" t="str">
            <v>Upah pancang galam L=4 m'</v>
          </cell>
          <cell r="D148" t="str">
            <v>btg</v>
          </cell>
          <cell r="E148">
            <v>5000</v>
          </cell>
          <cell r="J148">
            <v>5000</v>
          </cell>
          <cell r="K148">
            <v>5000</v>
          </cell>
        </row>
        <row r="149">
          <cell r="B149" t="str">
            <v>C20017</v>
          </cell>
          <cell r="C149" t="str">
            <v>Upah pancang galam L=7 m'</v>
          </cell>
          <cell r="D149" t="str">
            <v>btg</v>
          </cell>
          <cell r="E149">
            <v>15000</v>
          </cell>
          <cell r="J149">
            <v>15000</v>
          </cell>
          <cell r="K149">
            <v>15000</v>
          </cell>
        </row>
        <row r="150">
          <cell r="B150" t="str">
            <v>C20018</v>
          </cell>
          <cell r="C150" t="str">
            <v>Unloading tiang pancang pipa baja dia. 500</v>
          </cell>
          <cell r="D150" t="str">
            <v>kg</v>
          </cell>
          <cell r="E150">
            <v>450</v>
          </cell>
          <cell r="J150">
            <v>450</v>
          </cell>
          <cell r="K150">
            <v>450</v>
          </cell>
        </row>
        <row r="151">
          <cell r="B151" t="str">
            <v>C20019</v>
          </cell>
          <cell r="C151" t="str">
            <v>Upah galian manual</v>
          </cell>
          <cell r="D151" t="str">
            <v>m3</v>
          </cell>
          <cell r="E151">
            <v>10000</v>
          </cell>
          <cell r="J151">
            <v>10000</v>
          </cell>
          <cell r="K151">
            <v>10000</v>
          </cell>
        </row>
        <row r="152">
          <cell r="B152" t="str">
            <v>C20020</v>
          </cell>
          <cell r="C152" t="str">
            <v>Upah borong pemasangan Baja Struktur</v>
          </cell>
          <cell r="D152" t="str">
            <v>kg</v>
          </cell>
          <cell r="E152">
            <v>2500</v>
          </cell>
          <cell r="J152">
            <v>2500</v>
          </cell>
          <cell r="K152">
            <v>2500</v>
          </cell>
        </row>
        <row r="153">
          <cell r="B153" t="str">
            <v>C20021</v>
          </cell>
          <cell r="C153" t="str">
            <v>Upah borong pemasangan perletakan Elastomerik</v>
          </cell>
          <cell r="D153" t="str">
            <v>buah</v>
          </cell>
          <cell r="E153">
            <v>100000</v>
          </cell>
          <cell r="J153">
            <v>100000</v>
          </cell>
          <cell r="K153">
            <v>100000</v>
          </cell>
        </row>
        <row r="154">
          <cell r="B154" t="str">
            <v>C20022</v>
          </cell>
          <cell r="C154" t="str">
            <v>Upah perancah</v>
          </cell>
          <cell r="D154" t="str">
            <v>m3</v>
          </cell>
          <cell r="E154">
            <v>20000</v>
          </cell>
          <cell r="J154">
            <v>20000</v>
          </cell>
          <cell r="K154">
            <v>20000</v>
          </cell>
        </row>
        <row r="155">
          <cell r="B155" t="str">
            <v>C20023</v>
          </cell>
          <cell r="C155" t="str">
            <v>Upah pengelasan profil pengaku</v>
          </cell>
          <cell r="D155" t="str">
            <v>titik</v>
          </cell>
          <cell r="E155">
            <v>150000</v>
          </cell>
          <cell r="J155">
            <v>150000</v>
          </cell>
          <cell r="K155">
            <v>150000</v>
          </cell>
        </row>
        <row r="156">
          <cell r="B156" t="str">
            <v>C20025</v>
          </cell>
          <cell r="C156" t="str">
            <v>Upah pembuatan sepatu tiang pacang</v>
          </cell>
          <cell r="D156" t="str">
            <v>buah</v>
          </cell>
          <cell r="E156">
            <v>50000</v>
          </cell>
          <cell r="J156">
            <v>50000</v>
          </cell>
          <cell r="K156">
            <v>50000</v>
          </cell>
        </row>
        <row r="161">
          <cell r="B161" t="str">
            <v>D</v>
          </cell>
          <cell r="C161" t="str">
            <v>EQUIPMENT</v>
          </cell>
        </row>
        <row r="163">
          <cell r="B163" t="str">
            <v>D10001</v>
          </cell>
          <cell r="C163" t="str">
            <v>Excavator 0.9 m3</v>
          </cell>
          <cell r="D163" t="str">
            <v>jam</v>
          </cell>
          <cell r="E163">
            <v>250000</v>
          </cell>
          <cell r="I163">
            <v>17857.142857142859</v>
          </cell>
          <cell r="J163">
            <v>267857.14285714284</v>
          </cell>
          <cell r="K163">
            <v>267857.14</v>
          </cell>
        </row>
        <row r="164">
          <cell r="B164" t="str">
            <v>D10002</v>
          </cell>
          <cell r="C164" t="str">
            <v>Bulldozer</v>
          </cell>
          <cell r="D164" t="str">
            <v>jam</v>
          </cell>
          <cell r="E164">
            <v>250000</v>
          </cell>
          <cell r="I164">
            <v>17857.142857142859</v>
          </cell>
          <cell r="J164">
            <v>267857.14285714284</v>
          </cell>
          <cell r="K164">
            <v>267857.14</v>
          </cell>
        </row>
        <row r="165">
          <cell r="B165" t="str">
            <v>D10003</v>
          </cell>
          <cell r="C165" t="str">
            <v>Compactor</v>
          </cell>
          <cell r="D165" t="str">
            <v>jam</v>
          </cell>
          <cell r="E165">
            <v>175000</v>
          </cell>
          <cell r="I165">
            <v>17857.142857142859</v>
          </cell>
          <cell r="J165">
            <v>192857.14285714287</v>
          </cell>
          <cell r="K165">
            <v>192857.14</v>
          </cell>
        </row>
        <row r="166">
          <cell r="B166" t="str">
            <v>D10004</v>
          </cell>
          <cell r="C166" t="str">
            <v>Dump truck 6 ton</v>
          </cell>
          <cell r="D166" t="str">
            <v>jam</v>
          </cell>
          <cell r="E166">
            <v>75000</v>
          </cell>
          <cell r="I166">
            <v>10000</v>
          </cell>
          <cell r="J166">
            <v>85000</v>
          </cell>
          <cell r="K166">
            <v>85000</v>
          </cell>
        </row>
        <row r="167">
          <cell r="B167" t="str">
            <v>D10005</v>
          </cell>
          <cell r="C167" t="str">
            <v>Dump truck 8 ton</v>
          </cell>
          <cell r="D167" t="str">
            <v>jam</v>
          </cell>
          <cell r="E167">
            <v>95000</v>
          </cell>
          <cell r="I167">
            <v>10000</v>
          </cell>
          <cell r="J167">
            <v>105000</v>
          </cell>
          <cell r="K167">
            <v>105000</v>
          </cell>
        </row>
        <row r="168">
          <cell r="B168" t="str">
            <v>D10006</v>
          </cell>
          <cell r="C168" t="str">
            <v>Dump truck 12 ton</v>
          </cell>
          <cell r="D168" t="str">
            <v>jam</v>
          </cell>
          <cell r="E168">
            <v>125000</v>
          </cell>
          <cell r="I168">
            <v>10000</v>
          </cell>
          <cell r="J168">
            <v>135000</v>
          </cell>
          <cell r="K168">
            <v>135000</v>
          </cell>
        </row>
        <row r="169">
          <cell r="B169" t="str">
            <v>D10007</v>
          </cell>
          <cell r="C169" t="str">
            <v>Water tank truck</v>
          </cell>
          <cell r="D169" t="str">
            <v>jam</v>
          </cell>
          <cell r="E169">
            <v>75000</v>
          </cell>
          <cell r="I169">
            <v>10000</v>
          </cell>
          <cell r="J169">
            <v>85000</v>
          </cell>
          <cell r="K169">
            <v>85000</v>
          </cell>
        </row>
        <row r="170">
          <cell r="B170" t="str">
            <v>D10008</v>
          </cell>
          <cell r="C170" t="str">
            <v>Tandem Roller</v>
          </cell>
          <cell r="D170" t="str">
            <v>jam</v>
          </cell>
          <cell r="E170">
            <v>130000</v>
          </cell>
          <cell r="I170">
            <v>17857.142857142859</v>
          </cell>
          <cell r="J170">
            <v>147857.14285714287</v>
          </cell>
          <cell r="K170">
            <v>147857.14000000001</v>
          </cell>
        </row>
        <row r="171">
          <cell r="B171" t="str">
            <v>D10009</v>
          </cell>
          <cell r="C171" t="str">
            <v>Motor Grader</v>
          </cell>
          <cell r="D171" t="str">
            <v>jam</v>
          </cell>
          <cell r="E171">
            <v>225000</v>
          </cell>
          <cell r="I171">
            <v>17857.142857142859</v>
          </cell>
          <cell r="J171">
            <v>242857.14285714287</v>
          </cell>
          <cell r="K171">
            <v>242857.14</v>
          </cell>
        </row>
        <row r="172">
          <cell r="B172" t="str">
            <v>D10010</v>
          </cell>
          <cell r="C172" t="str">
            <v>Sheep foot roller</v>
          </cell>
          <cell r="D172" t="str">
            <v>jam</v>
          </cell>
          <cell r="E172">
            <v>150000</v>
          </cell>
          <cell r="I172">
            <v>17857.142857142859</v>
          </cell>
          <cell r="J172">
            <v>167857.14285714287</v>
          </cell>
          <cell r="K172">
            <v>167857.14</v>
          </cell>
        </row>
        <row r="173">
          <cell r="B173" t="str">
            <v>D10011</v>
          </cell>
          <cell r="C173" t="str">
            <v>Wheel Loader 1.2 m3</v>
          </cell>
          <cell r="D173" t="str">
            <v>jam</v>
          </cell>
          <cell r="E173">
            <v>225000</v>
          </cell>
          <cell r="I173">
            <v>17857.142857142859</v>
          </cell>
          <cell r="J173">
            <v>242857.14285714287</v>
          </cell>
          <cell r="K173">
            <v>242857.14</v>
          </cell>
        </row>
        <row r="174">
          <cell r="B174" t="str">
            <v>D10012</v>
          </cell>
          <cell r="C174" t="str">
            <v>Concrete mixer 300 ltr</v>
          </cell>
          <cell r="D174" t="str">
            <v>jam</v>
          </cell>
          <cell r="E174">
            <v>50000</v>
          </cell>
          <cell r="J174">
            <v>50000</v>
          </cell>
          <cell r="K174">
            <v>50000</v>
          </cell>
        </row>
        <row r="175">
          <cell r="B175" t="str">
            <v>D10013</v>
          </cell>
          <cell r="C175" t="str">
            <v>Water pump</v>
          </cell>
          <cell r="D175" t="str">
            <v>unit</v>
          </cell>
          <cell r="E175">
            <v>6000000</v>
          </cell>
          <cell r="J175">
            <v>6000000</v>
          </cell>
          <cell r="K175">
            <v>6000000</v>
          </cell>
        </row>
        <row r="176">
          <cell r="B176" t="str">
            <v>D20001</v>
          </cell>
          <cell r="C176" t="str">
            <v>AMP (Asphalt Mixing Plant)</v>
          </cell>
          <cell r="D176" t="str">
            <v>jam</v>
          </cell>
          <cell r="E176">
            <v>225000</v>
          </cell>
          <cell r="I176">
            <v>21428.571428571428</v>
          </cell>
          <cell r="J176">
            <v>246428.57142857142</v>
          </cell>
          <cell r="K176">
            <v>246428.57</v>
          </cell>
        </row>
        <row r="177">
          <cell r="B177" t="str">
            <v>D20002</v>
          </cell>
          <cell r="C177" t="str">
            <v>Genset 400 kVA</v>
          </cell>
          <cell r="D177" t="str">
            <v>jam</v>
          </cell>
          <cell r="E177">
            <v>130000</v>
          </cell>
          <cell r="I177">
            <v>10000</v>
          </cell>
          <cell r="J177">
            <v>140000</v>
          </cell>
          <cell r="K177">
            <v>140000</v>
          </cell>
        </row>
        <row r="178">
          <cell r="B178" t="str">
            <v>D20003</v>
          </cell>
          <cell r="C178" t="str">
            <v>Air Compressor 250 cfm</v>
          </cell>
          <cell r="D178" t="str">
            <v>jam</v>
          </cell>
          <cell r="E178">
            <v>55000</v>
          </cell>
          <cell r="I178">
            <v>10000</v>
          </cell>
          <cell r="J178">
            <v>65000</v>
          </cell>
          <cell r="K178">
            <v>65000</v>
          </cell>
        </row>
        <row r="179">
          <cell r="B179" t="str">
            <v>D20004</v>
          </cell>
          <cell r="C179" t="str">
            <v>Asphalt Sprayer</v>
          </cell>
          <cell r="D179" t="str">
            <v>jam</v>
          </cell>
          <cell r="E179">
            <v>70000</v>
          </cell>
          <cell r="I179">
            <v>17857.142857142859</v>
          </cell>
          <cell r="J179">
            <v>87857.142857142855</v>
          </cell>
          <cell r="K179">
            <v>87857.14</v>
          </cell>
        </row>
        <row r="180">
          <cell r="B180" t="str">
            <v>D20005</v>
          </cell>
          <cell r="C180" t="str">
            <v>Asphalt Finisher</v>
          </cell>
          <cell r="D180" t="str">
            <v>jam</v>
          </cell>
          <cell r="E180">
            <v>200000</v>
          </cell>
          <cell r="I180">
            <v>17857.142857142859</v>
          </cell>
          <cell r="J180">
            <v>217857.14285714287</v>
          </cell>
          <cell r="K180">
            <v>217857.14</v>
          </cell>
        </row>
        <row r="181">
          <cell r="B181" t="str">
            <v>D20006</v>
          </cell>
          <cell r="C181" t="str">
            <v>Pneumatic Tire Roller</v>
          </cell>
          <cell r="D181" t="str">
            <v>jam</v>
          </cell>
          <cell r="E181">
            <v>150000</v>
          </cell>
          <cell r="I181">
            <v>17857.142857142859</v>
          </cell>
          <cell r="J181">
            <v>167857.14285714287</v>
          </cell>
          <cell r="K181">
            <v>167857.14</v>
          </cell>
        </row>
        <row r="182">
          <cell r="B182" t="str">
            <v>D20007</v>
          </cell>
          <cell r="C182" t="str">
            <v>Soil Stabilizier</v>
          </cell>
          <cell r="D182" t="str">
            <v>jam</v>
          </cell>
          <cell r="E182">
            <v>350000</v>
          </cell>
          <cell r="J182">
            <v>350000</v>
          </cell>
          <cell r="K182">
            <v>350000</v>
          </cell>
        </row>
        <row r="183">
          <cell r="B183" t="str">
            <v>D10014</v>
          </cell>
          <cell r="C183" t="str">
            <v>Baby Roller</v>
          </cell>
          <cell r="D183" t="str">
            <v>hari</v>
          </cell>
          <cell r="E183">
            <v>500000</v>
          </cell>
          <cell r="J183">
            <v>500000</v>
          </cell>
          <cell r="K183">
            <v>500000</v>
          </cell>
        </row>
        <row r="184">
          <cell r="B184" t="str">
            <v>D30001</v>
          </cell>
          <cell r="C184" t="str">
            <v>Alat bantu pembesian</v>
          </cell>
          <cell r="D184" t="str">
            <v>kg</v>
          </cell>
          <cell r="E184">
            <v>100</v>
          </cell>
          <cell r="J184">
            <v>100</v>
          </cell>
          <cell r="K184">
            <v>100</v>
          </cell>
        </row>
        <row r="185">
          <cell r="B185" t="str">
            <v>D30002</v>
          </cell>
          <cell r="C185" t="str">
            <v>Alat bantu pengecoran</v>
          </cell>
          <cell r="D185" t="str">
            <v>m3</v>
          </cell>
          <cell r="E185">
            <v>10000</v>
          </cell>
          <cell r="J185">
            <v>10000</v>
          </cell>
          <cell r="K185">
            <v>10000</v>
          </cell>
        </row>
        <row r="186">
          <cell r="B186" t="str">
            <v>D10015</v>
          </cell>
          <cell r="C186" t="str">
            <v>Mesin potong rumput</v>
          </cell>
          <cell r="D186" t="str">
            <v>bulan</v>
          </cell>
          <cell r="E186">
            <v>2000000</v>
          </cell>
          <cell r="J186">
            <v>2000000</v>
          </cell>
          <cell r="K186">
            <v>2000000</v>
          </cell>
        </row>
        <row r="187">
          <cell r="B187" t="str">
            <v>D10016</v>
          </cell>
          <cell r="C187" t="str">
            <v>Concrete Cutter</v>
          </cell>
          <cell r="D187" t="str">
            <v>unit</v>
          </cell>
          <cell r="E187">
            <v>8500000</v>
          </cell>
          <cell r="J187">
            <v>8500000</v>
          </cell>
          <cell r="K187">
            <v>8500000</v>
          </cell>
        </row>
        <row r="188">
          <cell r="B188" t="str">
            <v>D10017</v>
          </cell>
          <cell r="C188" t="str">
            <v>Stamper</v>
          </cell>
          <cell r="D188" t="str">
            <v>unit</v>
          </cell>
          <cell r="E188">
            <v>10000000</v>
          </cell>
          <cell r="J188">
            <v>10000000</v>
          </cell>
          <cell r="K188">
            <v>10000000</v>
          </cell>
        </row>
        <row r="189">
          <cell r="B189" t="str">
            <v>D30004</v>
          </cell>
          <cell r="C189" t="str">
            <v>Pesawat Rig</v>
          </cell>
          <cell r="D189" t="str">
            <v>unit</v>
          </cell>
          <cell r="E189">
            <v>5000000</v>
          </cell>
          <cell r="J189">
            <v>5000000</v>
          </cell>
          <cell r="K189">
            <v>5000000</v>
          </cell>
        </row>
        <row r="190">
          <cell r="B190" t="str">
            <v>D30005</v>
          </cell>
          <cell r="C190" t="str">
            <v>Pesawat HT</v>
          </cell>
          <cell r="D190" t="str">
            <v>unit</v>
          </cell>
          <cell r="E190">
            <v>1500000</v>
          </cell>
          <cell r="J190">
            <v>1500000</v>
          </cell>
          <cell r="K190">
            <v>1500000</v>
          </cell>
        </row>
        <row r="191">
          <cell r="B191" t="str">
            <v>D10018</v>
          </cell>
          <cell r="C191" t="str">
            <v>Genset 25 kVA</v>
          </cell>
          <cell r="D191" t="str">
            <v>bulan</v>
          </cell>
          <cell r="E191">
            <v>5000000</v>
          </cell>
          <cell r="J191">
            <v>5000000</v>
          </cell>
          <cell r="K191">
            <v>5000000</v>
          </cell>
        </row>
        <row r="192">
          <cell r="B192" t="str">
            <v>D10019</v>
          </cell>
          <cell r="C192" t="str">
            <v>Alat Laboratorium</v>
          </cell>
          <cell r="D192" t="str">
            <v>Set</v>
          </cell>
          <cell r="E192">
            <v>35000000</v>
          </cell>
          <cell r="J192">
            <v>35000000</v>
          </cell>
          <cell r="K192">
            <v>35000000</v>
          </cell>
        </row>
        <row r="193">
          <cell r="B193" t="str">
            <v>D10020</v>
          </cell>
          <cell r="C193" t="str">
            <v>Perabotan &amp; Layanan Lab</v>
          </cell>
          <cell r="D193" t="str">
            <v>Set</v>
          </cell>
          <cell r="E193">
            <v>10000000</v>
          </cell>
          <cell r="J193">
            <v>10000000</v>
          </cell>
          <cell r="K193">
            <v>10000000</v>
          </cell>
        </row>
        <row r="194">
          <cell r="B194" t="str">
            <v>D10021</v>
          </cell>
          <cell r="C194" t="str">
            <v>Perlengkapan Base Camp</v>
          </cell>
          <cell r="D194" t="str">
            <v>Ls</v>
          </cell>
          <cell r="E194">
            <v>20000000</v>
          </cell>
          <cell r="J194">
            <v>20000000</v>
          </cell>
          <cell r="K194">
            <v>20000000</v>
          </cell>
        </row>
        <row r="195">
          <cell r="B195" t="str">
            <v>D30006</v>
          </cell>
          <cell r="C195" t="str">
            <v>Theodolite</v>
          </cell>
          <cell r="D195" t="str">
            <v>unit</v>
          </cell>
          <cell r="E195">
            <v>35000000</v>
          </cell>
          <cell r="J195">
            <v>35000000</v>
          </cell>
          <cell r="K195">
            <v>35000000</v>
          </cell>
        </row>
        <row r="196">
          <cell r="B196" t="str">
            <v>D30007</v>
          </cell>
          <cell r="C196" t="str">
            <v>Waterpass</v>
          </cell>
          <cell r="D196" t="str">
            <v>unit</v>
          </cell>
          <cell r="E196">
            <v>15000000</v>
          </cell>
          <cell r="J196">
            <v>15000000</v>
          </cell>
          <cell r="K196">
            <v>15000000</v>
          </cell>
        </row>
        <row r="197">
          <cell r="B197" t="str">
            <v>D30008</v>
          </cell>
          <cell r="C197" t="str">
            <v>Bak Ukur</v>
          </cell>
          <cell r="D197" t="str">
            <v>unit</v>
          </cell>
          <cell r="E197">
            <v>750000</v>
          </cell>
          <cell r="J197">
            <v>750000</v>
          </cell>
          <cell r="K197">
            <v>750000</v>
          </cell>
        </row>
        <row r="198">
          <cell r="B198" t="str">
            <v>D10022</v>
          </cell>
          <cell r="C198" t="str">
            <v>Concrete Vibrator</v>
          </cell>
          <cell r="D198" t="str">
            <v>Bulan</v>
          </cell>
          <cell r="E198">
            <v>5000000</v>
          </cell>
          <cell r="J198">
            <v>5000000</v>
          </cell>
          <cell r="K198">
            <v>5000000</v>
          </cell>
        </row>
        <row r="199">
          <cell r="B199" t="str">
            <v>D10023</v>
          </cell>
          <cell r="C199" t="str">
            <v>Concrete Pump</v>
          </cell>
          <cell r="D199" t="str">
            <v>Hari</v>
          </cell>
          <cell r="E199">
            <v>3000000</v>
          </cell>
          <cell r="J199">
            <v>3000000</v>
          </cell>
          <cell r="K199">
            <v>3000000</v>
          </cell>
        </row>
        <row r="200">
          <cell r="B200" t="str">
            <v>D10024</v>
          </cell>
          <cell r="C200" t="str">
            <v>Jack Hammer</v>
          </cell>
          <cell r="D200" t="str">
            <v>jam</v>
          </cell>
          <cell r="E200">
            <v>15000</v>
          </cell>
          <cell r="J200">
            <v>15000</v>
          </cell>
          <cell r="K200">
            <v>15000</v>
          </cell>
        </row>
        <row r="206">
          <cell r="B206" t="str">
            <v>E</v>
          </cell>
          <cell r="C206" t="str">
            <v>SUB CONTRACTOR</v>
          </cell>
        </row>
        <row r="208">
          <cell r="B208" t="str">
            <v>E10001</v>
          </cell>
          <cell r="C208" t="str">
            <v>Mobdemob Excavator</v>
          </cell>
          <cell r="D208" t="str">
            <v>unit</v>
          </cell>
          <cell r="E208">
            <v>3000000</v>
          </cell>
          <cell r="J208">
            <v>3000000</v>
          </cell>
          <cell r="K208">
            <v>3000000</v>
          </cell>
        </row>
        <row r="209">
          <cell r="B209" t="str">
            <v>E10002</v>
          </cell>
          <cell r="C209" t="str">
            <v>Mobdemob Bulldozer</v>
          </cell>
          <cell r="D209" t="str">
            <v>unit</v>
          </cell>
          <cell r="E209">
            <v>3000000</v>
          </cell>
          <cell r="J209">
            <v>3000000</v>
          </cell>
          <cell r="K209">
            <v>3000000</v>
          </cell>
        </row>
        <row r="210">
          <cell r="B210" t="str">
            <v>E10003</v>
          </cell>
          <cell r="C210" t="str">
            <v>Mobdemob Compactor</v>
          </cell>
          <cell r="D210" t="str">
            <v>unit</v>
          </cell>
          <cell r="E210">
            <v>3000000</v>
          </cell>
          <cell r="J210">
            <v>3000000</v>
          </cell>
          <cell r="K210">
            <v>3000000</v>
          </cell>
        </row>
        <row r="211">
          <cell r="B211" t="str">
            <v>E10004</v>
          </cell>
          <cell r="C211" t="str">
            <v>Mobdemob Motor Grader</v>
          </cell>
          <cell r="D211" t="str">
            <v>unit</v>
          </cell>
          <cell r="E211">
            <v>3000000</v>
          </cell>
          <cell r="J211">
            <v>3000000</v>
          </cell>
          <cell r="K211">
            <v>3000000</v>
          </cell>
        </row>
        <row r="212">
          <cell r="B212" t="str">
            <v>E10005</v>
          </cell>
          <cell r="C212" t="str">
            <v>Mobdemob Water tank truck</v>
          </cell>
          <cell r="D212" t="str">
            <v>unit</v>
          </cell>
          <cell r="E212">
            <v>400000</v>
          </cell>
          <cell r="J212">
            <v>400000</v>
          </cell>
          <cell r="K212">
            <v>400000</v>
          </cell>
        </row>
        <row r="213">
          <cell r="B213" t="str">
            <v>E10006</v>
          </cell>
          <cell r="C213" t="str">
            <v>Mobdemob Concrete Mixer</v>
          </cell>
          <cell r="D213" t="str">
            <v>unit</v>
          </cell>
          <cell r="E213">
            <v>500000</v>
          </cell>
          <cell r="J213">
            <v>500000</v>
          </cell>
          <cell r="K213">
            <v>500000</v>
          </cell>
        </row>
        <row r="214">
          <cell r="B214" t="str">
            <v>E10007</v>
          </cell>
          <cell r="C214" t="str">
            <v>Mobdemob Air Compressor</v>
          </cell>
          <cell r="D214" t="str">
            <v>unit</v>
          </cell>
          <cell r="E214">
            <v>2000000</v>
          </cell>
          <cell r="J214">
            <v>2000000</v>
          </cell>
          <cell r="K214">
            <v>2000000</v>
          </cell>
        </row>
        <row r="215">
          <cell r="B215" t="str">
            <v>E10008</v>
          </cell>
          <cell r="C215" t="str">
            <v>Mobdemob Asphalt Sprayer</v>
          </cell>
          <cell r="D215" t="str">
            <v>unit</v>
          </cell>
          <cell r="E215">
            <v>3000000</v>
          </cell>
          <cell r="J215">
            <v>3000000</v>
          </cell>
          <cell r="K215">
            <v>3000000</v>
          </cell>
        </row>
        <row r="216">
          <cell r="B216" t="str">
            <v>E10009</v>
          </cell>
          <cell r="C216" t="str">
            <v>Mobdemob AMP</v>
          </cell>
          <cell r="D216" t="str">
            <v>unit</v>
          </cell>
          <cell r="E216">
            <v>75000000</v>
          </cell>
          <cell r="J216">
            <v>75000000</v>
          </cell>
          <cell r="K216">
            <v>75000000</v>
          </cell>
        </row>
        <row r="217">
          <cell r="B217" t="str">
            <v>E10010</v>
          </cell>
          <cell r="C217" t="str">
            <v>Mobdemob Stone Crusher</v>
          </cell>
          <cell r="D217" t="str">
            <v>unit</v>
          </cell>
          <cell r="E217">
            <v>30000000</v>
          </cell>
          <cell r="J217">
            <v>30000000</v>
          </cell>
          <cell r="K217">
            <v>30000000</v>
          </cell>
        </row>
        <row r="218">
          <cell r="B218" t="str">
            <v>E10011</v>
          </cell>
          <cell r="C218" t="str">
            <v>Mobdemob Asphalt Finisher</v>
          </cell>
          <cell r="D218" t="str">
            <v>unit</v>
          </cell>
          <cell r="E218">
            <v>3000000</v>
          </cell>
          <cell r="J218">
            <v>3000000</v>
          </cell>
          <cell r="K218">
            <v>3000000</v>
          </cell>
        </row>
        <row r="219">
          <cell r="B219" t="str">
            <v>E10012</v>
          </cell>
          <cell r="C219" t="str">
            <v>Mobdemob Tandem Roller</v>
          </cell>
          <cell r="D219" t="str">
            <v>unit</v>
          </cell>
          <cell r="E219">
            <v>3000000</v>
          </cell>
          <cell r="J219">
            <v>3000000</v>
          </cell>
          <cell r="K219">
            <v>3000000</v>
          </cell>
        </row>
        <row r="220">
          <cell r="B220" t="str">
            <v>E10013</v>
          </cell>
          <cell r="C220" t="str">
            <v>Mobdemob Pneumatic Tire Roller</v>
          </cell>
          <cell r="D220" t="str">
            <v>unit</v>
          </cell>
          <cell r="E220">
            <v>3000000</v>
          </cell>
          <cell r="J220">
            <v>3000000</v>
          </cell>
          <cell r="K220">
            <v>3000000</v>
          </cell>
        </row>
        <row r="221">
          <cell r="B221" t="str">
            <v>E10014</v>
          </cell>
          <cell r="C221" t="str">
            <v>Mobdemob Dump Truck</v>
          </cell>
          <cell r="D221" t="str">
            <v>unit</v>
          </cell>
          <cell r="E221">
            <v>400000</v>
          </cell>
          <cell r="J221">
            <v>400000</v>
          </cell>
          <cell r="K221">
            <v>400000</v>
          </cell>
        </row>
        <row r="222">
          <cell r="B222" t="str">
            <v>E20001</v>
          </cell>
          <cell r="C222" t="str">
            <v>Subkon Tanah Urugan</v>
          </cell>
          <cell r="D222" t="str">
            <v>m3</v>
          </cell>
          <cell r="E222">
            <v>35000</v>
          </cell>
          <cell r="J222">
            <v>35000</v>
          </cell>
          <cell r="K222">
            <v>35000</v>
          </cell>
        </row>
        <row r="223">
          <cell r="B223" t="str">
            <v>E20002</v>
          </cell>
          <cell r="C223" t="str">
            <v>Subkon angkut tanah</v>
          </cell>
          <cell r="D223" t="str">
            <v>m3</v>
          </cell>
          <cell r="E223">
            <v>2000</v>
          </cell>
          <cell r="J223">
            <v>2000</v>
          </cell>
          <cell r="K223">
            <v>2000</v>
          </cell>
        </row>
        <row r="224">
          <cell r="B224" t="str">
            <v>E20003</v>
          </cell>
          <cell r="C224" t="str">
            <v>Subkon angkut Hotmix</v>
          </cell>
          <cell r="D224" t="str">
            <v>ton</v>
          </cell>
          <cell r="E224">
            <v>22500</v>
          </cell>
          <cell r="J224">
            <v>22500</v>
          </cell>
          <cell r="K224">
            <v>22500</v>
          </cell>
        </row>
        <row r="225">
          <cell r="B225" t="str">
            <v>E20004</v>
          </cell>
          <cell r="C225" t="str">
            <v>Subkon tebar semen</v>
          </cell>
          <cell r="D225" t="str">
            <v>ton</v>
          </cell>
          <cell r="E225">
            <v>187500</v>
          </cell>
          <cell r="J225">
            <v>187500</v>
          </cell>
          <cell r="K225">
            <v>187500</v>
          </cell>
        </row>
        <row r="226">
          <cell r="B226" t="str">
            <v>E20005</v>
          </cell>
          <cell r="C226" t="str">
            <v>Subkon angkutan Agregate</v>
          </cell>
          <cell r="D226" t="str">
            <v>m3/km</v>
          </cell>
          <cell r="E226">
            <v>2000</v>
          </cell>
          <cell r="J226">
            <v>2000</v>
          </cell>
          <cell r="K226">
            <v>2000</v>
          </cell>
        </row>
        <row r="227">
          <cell r="B227" t="str">
            <v>E20006</v>
          </cell>
          <cell r="C227" t="str">
            <v>Subkon Pasangan Batu</v>
          </cell>
          <cell r="D227" t="str">
            <v>m3</v>
          </cell>
          <cell r="E227">
            <v>450000</v>
          </cell>
          <cell r="J227">
            <v>450000</v>
          </cell>
          <cell r="K227">
            <v>450000</v>
          </cell>
        </row>
        <row r="228">
          <cell r="B228" t="str">
            <v>E20007</v>
          </cell>
          <cell r="C228" t="str">
            <v>Subkon Marka Jalan Thermoplastic</v>
          </cell>
          <cell r="D228" t="str">
            <v>m2</v>
          </cell>
          <cell r="E228">
            <v>70000</v>
          </cell>
          <cell r="J228">
            <v>70000</v>
          </cell>
          <cell r="K228">
            <v>70000</v>
          </cell>
        </row>
        <row r="229">
          <cell r="B229" t="str">
            <v>E20008</v>
          </cell>
          <cell r="C229" t="str">
            <v>Subkon Galian Tanah (alat)</v>
          </cell>
          <cell r="D229" t="str">
            <v>m3</v>
          </cell>
          <cell r="E229">
            <v>5500</v>
          </cell>
          <cell r="J229">
            <v>5500</v>
          </cell>
          <cell r="K229">
            <v>5500</v>
          </cell>
        </row>
        <row r="230">
          <cell r="B230" t="str">
            <v>E30001</v>
          </cell>
          <cell r="C230" t="str">
            <v>Sewa Kantor</v>
          </cell>
          <cell r="D230" t="str">
            <v>unit.thn</v>
          </cell>
          <cell r="E230">
            <v>25000000</v>
          </cell>
          <cell r="J230">
            <v>25000000</v>
          </cell>
          <cell r="K230">
            <v>25000000</v>
          </cell>
        </row>
        <row r="231">
          <cell r="B231" t="str">
            <v>E30002</v>
          </cell>
          <cell r="C231" t="str">
            <v>Gudang</v>
          </cell>
          <cell r="D231" t="str">
            <v>m2</v>
          </cell>
          <cell r="E231">
            <v>350000</v>
          </cell>
          <cell r="J231">
            <v>350000</v>
          </cell>
          <cell r="K231">
            <v>350000</v>
          </cell>
        </row>
        <row r="232">
          <cell r="B232" t="str">
            <v>E30003</v>
          </cell>
          <cell r="C232" t="str">
            <v>Sewa Mess Staff</v>
          </cell>
          <cell r="D232" t="str">
            <v>unit.bln</v>
          </cell>
          <cell r="E232">
            <v>2500000</v>
          </cell>
          <cell r="J232">
            <v>2500000</v>
          </cell>
          <cell r="K232">
            <v>2500000</v>
          </cell>
        </row>
        <row r="233">
          <cell r="B233" t="str">
            <v>E30004</v>
          </cell>
          <cell r="C233" t="str">
            <v>Sewa tanah</v>
          </cell>
          <cell r="D233" t="str">
            <v>m2</v>
          </cell>
          <cell r="E233">
            <v>2000</v>
          </cell>
          <cell r="J233">
            <v>2000</v>
          </cell>
          <cell r="K233">
            <v>2000</v>
          </cell>
        </row>
        <row r="234">
          <cell r="B234" t="str">
            <v>E30005</v>
          </cell>
          <cell r="C234" t="str">
            <v>Sewa lahan base camp</v>
          </cell>
          <cell r="D234" t="str">
            <v>unit</v>
          </cell>
          <cell r="E234">
            <v>5000000</v>
          </cell>
          <cell r="J234">
            <v>5000000</v>
          </cell>
          <cell r="K234">
            <v>5000000</v>
          </cell>
        </row>
        <row r="235">
          <cell r="B235" t="str">
            <v>E20009</v>
          </cell>
          <cell r="C235" t="str">
            <v>Subkon Erection AMP</v>
          </cell>
          <cell r="D235" t="str">
            <v>unit</v>
          </cell>
          <cell r="E235">
            <v>25000000</v>
          </cell>
          <cell r="J235">
            <v>25000000</v>
          </cell>
          <cell r="K235">
            <v>25000000</v>
          </cell>
        </row>
        <row r="236">
          <cell r="B236" t="str">
            <v>E20010</v>
          </cell>
          <cell r="C236" t="str">
            <v>Subkon Erection Stone Crusher</v>
          </cell>
          <cell r="D236" t="str">
            <v>unit</v>
          </cell>
          <cell r="E236">
            <v>20000000</v>
          </cell>
          <cell r="J236">
            <v>20000000</v>
          </cell>
          <cell r="K236">
            <v>20000000</v>
          </cell>
        </row>
        <row r="237">
          <cell r="B237" t="str">
            <v>E30006</v>
          </cell>
          <cell r="C237" t="str">
            <v>Sewa lahan AMP</v>
          </cell>
          <cell r="D237" t="str">
            <v>tahun</v>
          </cell>
          <cell r="E237">
            <v>50000000</v>
          </cell>
          <cell r="J237">
            <v>50000000</v>
          </cell>
          <cell r="K237">
            <v>50000000</v>
          </cell>
        </row>
        <row r="238">
          <cell r="B238" t="str">
            <v>E10015</v>
          </cell>
          <cell r="C238" t="str">
            <v>Mobdemob Lokal Area</v>
          </cell>
          <cell r="D238" t="str">
            <v>unit</v>
          </cell>
          <cell r="E238">
            <v>1000000</v>
          </cell>
          <cell r="J238">
            <v>1000000</v>
          </cell>
          <cell r="K238">
            <v>1000000</v>
          </cell>
        </row>
        <row r="239">
          <cell r="B239" t="str">
            <v>E30007</v>
          </cell>
          <cell r="C239" t="str">
            <v>Base camp</v>
          </cell>
          <cell r="D239" t="str">
            <v>m2</v>
          </cell>
          <cell r="E239">
            <v>400000</v>
          </cell>
          <cell r="J239">
            <v>400000</v>
          </cell>
          <cell r="K239">
            <v>400000</v>
          </cell>
        </row>
        <row r="240">
          <cell r="B240" t="str">
            <v>E30008</v>
          </cell>
          <cell r="C240" t="str">
            <v>Bengkel</v>
          </cell>
          <cell r="D240" t="str">
            <v>m2</v>
          </cell>
          <cell r="E240">
            <v>350000</v>
          </cell>
          <cell r="J240">
            <v>350000</v>
          </cell>
          <cell r="K240">
            <v>350000</v>
          </cell>
        </row>
        <row r="241">
          <cell r="B241" t="str">
            <v>E30009</v>
          </cell>
          <cell r="C241" t="str">
            <v>Gudang</v>
          </cell>
          <cell r="D241" t="str">
            <v>m2</v>
          </cell>
          <cell r="E241">
            <v>350000</v>
          </cell>
          <cell r="J241">
            <v>350000</v>
          </cell>
          <cell r="K241">
            <v>350000</v>
          </cell>
        </row>
        <row r="242">
          <cell r="B242" t="str">
            <v>E30010</v>
          </cell>
          <cell r="C242" t="str">
            <v>Ruang Laboratorium</v>
          </cell>
          <cell r="D242" t="str">
            <v>m2</v>
          </cell>
          <cell r="E242">
            <v>450000</v>
          </cell>
          <cell r="J242">
            <v>450000</v>
          </cell>
          <cell r="K242">
            <v>450000</v>
          </cell>
        </row>
        <row r="243">
          <cell r="B243" t="str">
            <v>E20011</v>
          </cell>
          <cell r="C243" t="str">
            <v>Subkon Pek. Bekisting</v>
          </cell>
          <cell r="D243" t="str">
            <v>M2</v>
          </cell>
          <cell r="E243">
            <v>60000</v>
          </cell>
          <cell r="J243">
            <v>60000</v>
          </cell>
          <cell r="K243">
            <v>60000</v>
          </cell>
        </row>
        <row r="244">
          <cell r="B244" t="str">
            <v>E20012</v>
          </cell>
          <cell r="C244" t="str">
            <v>Subkon Pancang Pipa Baja Dia. 500, darat tegak</v>
          </cell>
          <cell r="D244" t="str">
            <v>m'</v>
          </cell>
          <cell r="E244">
            <v>60000</v>
          </cell>
          <cell r="J244">
            <v>60000</v>
          </cell>
          <cell r="K244">
            <v>60000</v>
          </cell>
        </row>
        <row r="245">
          <cell r="B245" t="str">
            <v>E20013</v>
          </cell>
          <cell r="C245" t="str">
            <v>Subkon Handling Pipa Baja Dia. 500</v>
          </cell>
          <cell r="D245" t="str">
            <v>m'</v>
          </cell>
          <cell r="E245">
            <v>25000</v>
          </cell>
          <cell r="J245">
            <v>25000</v>
          </cell>
          <cell r="K245">
            <v>25000</v>
          </cell>
        </row>
        <row r="246">
          <cell r="B246" t="str">
            <v>E20014</v>
          </cell>
          <cell r="C246" t="str">
            <v>Subkon Pancang Pipa Baja Dia. 500, darat miring</v>
          </cell>
          <cell r="D246" t="str">
            <v>m'</v>
          </cell>
          <cell r="E246">
            <v>85000</v>
          </cell>
          <cell r="J246">
            <v>85000</v>
          </cell>
          <cell r="K246">
            <v>85000</v>
          </cell>
        </row>
        <row r="247">
          <cell r="B247" t="str">
            <v>E20015</v>
          </cell>
          <cell r="C247" t="str">
            <v>Subkon Pancang Pipa Baja Dia. 500, sungai tegak</v>
          </cell>
          <cell r="D247" t="str">
            <v>m'</v>
          </cell>
          <cell r="E247">
            <v>140000</v>
          </cell>
          <cell r="J247">
            <v>140000</v>
          </cell>
          <cell r="K247">
            <v>140000</v>
          </cell>
        </row>
        <row r="248">
          <cell r="B248" t="str">
            <v>E20016</v>
          </cell>
          <cell r="C248" t="str">
            <v>Subkon Pancang Pipa Baja Dia. 500, sungai miring</v>
          </cell>
          <cell r="D248" t="str">
            <v>m'</v>
          </cell>
          <cell r="E248">
            <v>165000</v>
          </cell>
          <cell r="J248">
            <v>165000</v>
          </cell>
          <cell r="K248">
            <v>165000</v>
          </cell>
        </row>
        <row r="249">
          <cell r="B249" t="str">
            <v>E20017</v>
          </cell>
          <cell r="C249" t="str">
            <v>Subkon Penyambungan</v>
          </cell>
          <cell r="D249" t="str">
            <v>titik</v>
          </cell>
          <cell r="E249">
            <v>150000</v>
          </cell>
          <cell r="J249">
            <v>150000</v>
          </cell>
          <cell r="K249">
            <v>150000</v>
          </cell>
        </row>
        <row r="250">
          <cell r="B250" t="str">
            <v>E20018</v>
          </cell>
          <cell r="C250" t="str">
            <v>Subkon Pemotongan</v>
          </cell>
          <cell r="D250" t="str">
            <v>buah</v>
          </cell>
          <cell r="E250">
            <v>100000</v>
          </cell>
          <cell r="J250">
            <v>100000</v>
          </cell>
          <cell r="K250">
            <v>100000</v>
          </cell>
        </row>
        <row r="251">
          <cell r="B251" t="str">
            <v>E20019</v>
          </cell>
          <cell r="C251" t="str">
            <v>Subkon Plesteran</v>
          </cell>
          <cell r="D251" t="str">
            <v>m2</v>
          </cell>
          <cell r="E251">
            <v>13000</v>
          </cell>
          <cell r="J251">
            <v>13000</v>
          </cell>
          <cell r="K251">
            <v>13000</v>
          </cell>
        </row>
        <row r="252">
          <cell r="B252" t="str">
            <v>E20020</v>
          </cell>
          <cell r="C252" t="str">
            <v>Sub Pemeliharaan Rutin Jembatan</v>
          </cell>
          <cell r="D252" t="str">
            <v>Ls</v>
          </cell>
          <cell r="E252">
            <v>30000000</v>
          </cell>
          <cell r="J252">
            <v>30000000</v>
          </cell>
          <cell r="K252">
            <v>30000000</v>
          </cell>
        </row>
        <row r="253">
          <cell r="B253" t="str">
            <v>E20021</v>
          </cell>
          <cell r="C253" t="str">
            <v>Sub Pemeliharaan Bahu Jalan</v>
          </cell>
          <cell r="D253" t="str">
            <v>Ls</v>
          </cell>
          <cell r="E253">
            <v>100000000</v>
          </cell>
          <cell r="J253">
            <v>100000000</v>
          </cell>
          <cell r="K253">
            <v>100000000</v>
          </cell>
        </row>
        <row r="254">
          <cell r="B254" t="str">
            <v>E20022</v>
          </cell>
          <cell r="C254" t="str">
            <v>Sub Pemeliharaan Rutin Selokan, Sal Air, Galian &amp; Timbunan</v>
          </cell>
          <cell r="D254" t="str">
            <v>Ls</v>
          </cell>
          <cell r="E254">
            <v>50000000</v>
          </cell>
          <cell r="J254">
            <v>50000000</v>
          </cell>
          <cell r="K254">
            <v>50000000</v>
          </cell>
        </row>
        <row r="255">
          <cell r="B255" t="str">
            <v>E10023</v>
          </cell>
          <cell r="C255" t="str">
            <v>Mobdemob Alat Pancang</v>
          </cell>
          <cell r="D255" t="str">
            <v>set</v>
          </cell>
          <cell r="E255">
            <v>30000000</v>
          </cell>
          <cell r="J255">
            <v>30000000</v>
          </cell>
          <cell r="K255">
            <v>30000000</v>
          </cell>
        </row>
        <row r="256">
          <cell r="B256" t="str">
            <v>E30011</v>
          </cell>
          <cell r="C256" t="str">
            <v>Kantor Direksi</v>
          </cell>
          <cell r="D256" t="str">
            <v>m2</v>
          </cell>
          <cell r="E256">
            <v>100000</v>
          </cell>
          <cell r="J256">
            <v>100000</v>
          </cell>
          <cell r="K256">
            <v>100000</v>
          </cell>
        </row>
        <row r="257">
          <cell r="B257" t="str">
            <v>E30012</v>
          </cell>
          <cell r="C257" t="str">
            <v>Perabot dan layanan Direksi</v>
          </cell>
          <cell r="D257" t="str">
            <v>set</v>
          </cell>
          <cell r="E257">
            <v>5000000</v>
          </cell>
          <cell r="J257">
            <v>5000000</v>
          </cell>
          <cell r="K257">
            <v>5000000</v>
          </cell>
        </row>
        <row r="258">
          <cell r="B258" t="str">
            <v>E30013</v>
          </cell>
          <cell r="C258" t="str">
            <v>Pengadaan Komputer dan Printer</v>
          </cell>
          <cell r="D258" t="str">
            <v>set</v>
          </cell>
          <cell r="E258">
            <v>7000000</v>
          </cell>
          <cell r="J258">
            <v>7000000</v>
          </cell>
          <cell r="K258">
            <v>7000000</v>
          </cell>
        </row>
        <row r="259">
          <cell r="B259" t="str">
            <v>E30014</v>
          </cell>
          <cell r="C259" t="str">
            <v>Pengadaan kend. roda 2, 125 cc</v>
          </cell>
          <cell r="D259" t="str">
            <v>buah</v>
          </cell>
          <cell r="E259">
            <v>13500000</v>
          </cell>
          <cell r="J259">
            <v>13500000</v>
          </cell>
          <cell r="K259">
            <v>13500000</v>
          </cell>
        </row>
        <row r="266">
          <cell r="B266" t="str">
            <v>STOP</v>
          </cell>
          <cell r="C266" t="str">
            <v>Grand Total &gt;&gt;&gt;&gt;&gt;&gt;&gt;&gt;&gt;&gt;&gt;&gt;&gt;&gt;&gt;&gt;&gt;&gt;&gt;&gt;&gt;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sbu"/>
      <sheetName val="analis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  <sheetName val="FINISHING"/>
      <sheetName val="cal borepile"/>
      <sheetName val="5-Peralatan"/>
      <sheetName val="HB "/>
      <sheetName val="ANALISA"/>
      <sheetName val="hrg sat"/>
      <sheetName val="H.Satuan"/>
      <sheetName val="SB"/>
      <sheetName val="RAB "/>
      <sheetName val="APBDes"/>
      <sheetName val="Sheet1"/>
      <sheetName val="H S D"/>
      <sheetName val="Jadw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>
            <v>0</v>
          </cell>
          <cell r="I8">
            <v>0</v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>
            <v>0</v>
          </cell>
          <cell r="I9">
            <v>0</v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>
            <v>0</v>
          </cell>
          <cell r="I12">
            <v>0</v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>
            <v>0</v>
          </cell>
          <cell r="I13">
            <v>0</v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>
            <v>0</v>
          </cell>
          <cell r="I22">
            <v>0</v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>
            <v>0</v>
          </cell>
          <cell r="I23">
            <v>0</v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>
            <v>0</v>
          </cell>
          <cell r="I25">
            <v>0</v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>
            <v>0</v>
          </cell>
          <cell r="I26">
            <v>0</v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>
            <v>0</v>
          </cell>
          <cell r="I32">
            <v>0</v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>
            <v>0</v>
          </cell>
          <cell r="I33">
            <v>0</v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>
            <v>0</v>
          </cell>
          <cell r="I37">
            <v>0</v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>
            <v>0</v>
          </cell>
          <cell r="I38">
            <v>0</v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>
            <v>0</v>
          </cell>
          <cell r="I46">
            <v>0</v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>
            <v>0</v>
          </cell>
          <cell r="I47">
            <v>0</v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 refreshError="1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>
            <v>0</v>
          </cell>
          <cell r="C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harsat"/>
      <sheetName val="2_2"/>
      <sheetName val="Rab"/>
      <sheetName val="Bulanan"/>
      <sheetName val="VOLUME"/>
      <sheetName val="Resume"/>
      <sheetName val="3-DIV2"/>
      <sheetName val="SB"/>
      <sheetName val="Analisa"/>
      <sheetName val="RAB "/>
      <sheetName val="4-Basic Price"/>
      <sheetName val="D7(1)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ANALISA GRS TENGAH"/>
      <sheetName val="H.Satuan"/>
      <sheetName val="HB "/>
    </sheetNames>
    <sheetDataSet>
      <sheetData sheetId="0"/>
      <sheetData sheetId="1"/>
      <sheetData sheetId="2"/>
      <sheetData sheetId="3">
        <row r="96">
          <cell r="H96">
            <v>8850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BANGUNAN Us"/>
      <sheetName val="BANGUNAN as"/>
      <sheetName val="ANALISA"/>
      <sheetName val="FARMASI"/>
      <sheetName val="FAR me"/>
      <sheetName val="REKAP FARMASI"/>
      <sheetName val="LABORAT"/>
      <sheetName val="LAB me"/>
      <sheetName val="REKAP LABORAT"/>
      <sheetName val="anaUTama"/>
      <sheetName val="Anal. Pancang"/>
      <sheetName val="Vender"/>
      <sheetName val="Analisa 1"/>
      <sheetName val="HARGA SAT KAMAL"/>
      <sheetName val="analisa SNI"/>
      <sheetName val="REKAP  (3)"/>
      <sheetName val="2"/>
      <sheetName val="Ana-ALAT"/>
      <sheetName val="4"/>
      <sheetName val="BASEMENT"/>
      <sheetName val="Harga"/>
      <sheetName val="ANALISA GRS TENGAH"/>
      <sheetName val="UPAH"/>
      <sheetName val="Analisa Harga"/>
      <sheetName val="Summary"/>
      <sheetName val="Anal"/>
      <sheetName val="HB "/>
      <sheetName val="Daftar Harga"/>
      <sheetName val="BAHAN"/>
      <sheetName val="RAB"/>
      <sheetName val="hg sat 2"/>
      <sheetName val="BASIC"/>
      <sheetName val="HARSAT"/>
      <sheetName val="AHS DISKUSI"/>
      <sheetName val="MasterSchedule"/>
      <sheetName val="analisa Str"/>
      <sheetName val="BQ-Tenis"/>
      <sheetName val="Arsitektur"/>
      <sheetName val="Material"/>
      <sheetName val="BOQ_Aula"/>
      <sheetName val="Prelim"/>
      <sheetName val="ch"/>
      <sheetName val="BQ"/>
      <sheetName val="hsp-STR-ARS"/>
      <sheetName val="bhn"/>
      <sheetName val="BRK INT"/>
      <sheetName val="BANGUNAN_Us"/>
      <sheetName val="BANGUNAN_as"/>
      <sheetName val="FAR_me"/>
      <sheetName val="REKAP_FARMASI"/>
      <sheetName val="LAB_me"/>
      <sheetName val="REKAP_LABORAT"/>
      <sheetName val="Daf_Anl"/>
      <sheetName val="AnalisSIPIL"/>
      <sheetName val="Harga S Dasar"/>
      <sheetName val="D7"/>
      <sheetName val="Daf 1"/>
      <sheetName val="HM.MEK."/>
      <sheetName val="Factor"/>
      <sheetName val="bahan+upah"/>
      <sheetName val="pondasi"/>
      <sheetName val="A"/>
      <sheetName val="isian"/>
      <sheetName val="Harga S Dasar UNTUK IDISI"/>
      <sheetName val="Analisa Harga Satuan"/>
      <sheetName val="STR"/>
      <sheetName val="DAF-BAHAN"/>
      <sheetName val="ANALISA PEK.UMUM"/>
      <sheetName val="lab bahasa"/>
      <sheetName val="daf-3(OK)"/>
      <sheetName val="daf-7(OK)"/>
      <sheetName val="DHS"/>
      <sheetName val="SITE-E"/>
      <sheetName val="Pendahuluan"/>
      <sheetName val="nama PT."/>
      <sheetName val="DAF-2"/>
      <sheetName val="Analis Kusen 1 ESKALASI"/>
      <sheetName val="An_hrg"/>
      <sheetName val="HSPK"/>
      <sheetName val="harga bahan"/>
      <sheetName val="analisa rev"/>
      <sheetName val="HSPK-3"/>
      <sheetName val="REKAP 2"/>
      <sheetName val="RKP ANALISA"/>
      <sheetName val="VOL MUSHOLA"/>
      <sheetName val="RAB MUSHOLA"/>
      <sheetName val="RAB KAFETARIA"/>
      <sheetName val="HSPK-1"/>
      <sheetName val="RAB STR"/>
      <sheetName val="B.T"/>
      <sheetName val="TIME SCHEDULE"/>
      <sheetName val="BANGUNAN_Us1"/>
      <sheetName val="BANGUNAN_as1"/>
      <sheetName val="FAR_me1"/>
      <sheetName val="REKAP_FARMASI1"/>
      <sheetName val="LAB_me1"/>
      <sheetName val="REKAP_LABORAT1"/>
      <sheetName val="Blk A"/>
      <sheetName val="Satdas"/>
      <sheetName val="ANALISA STR D-3-3 "/>
      <sheetName val="Volume Pucang"/>
      <sheetName val="H-SATUAN"/>
      <sheetName val="Rekap Prelim"/>
      <sheetName val="ﾃｨｰﾁﾝｸﾞ"/>
      <sheetName val="I-KAMAR"/>
      <sheetName val="Harga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Rab3R"/>
      <sheetName val="Rekap Biaya 3R (2)"/>
      <sheetName val="REKAP 3R SATKER"/>
    </sheetNames>
    <sheetDataSet>
      <sheetData sheetId="0" refreshError="1">
        <row r="33">
          <cell r="H33">
            <v>41870</v>
          </cell>
        </row>
        <row r="41">
          <cell r="H41">
            <v>6420</v>
          </cell>
        </row>
        <row r="74">
          <cell r="H74">
            <v>325600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rt"/>
      <sheetName val="DHSB"/>
      <sheetName val="AHS. MB"/>
      <sheetName val="RAB - MB"/>
      <sheetName val="rab-"/>
      <sheetName val="REKAP"/>
    </sheetNames>
    <sheetDataSet>
      <sheetData sheetId="0" refreshError="1"/>
      <sheetData sheetId="1" refreshError="1">
        <row r="12">
          <cell r="G12">
            <v>6000</v>
          </cell>
        </row>
        <row r="15">
          <cell r="G15">
            <v>5800000</v>
          </cell>
        </row>
        <row r="19">
          <cell r="G19">
            <v>40000</v>
          </cell>
        </row>
        <row r="20">
          <cell r="G20">
            <v>25000</v>
          </cell>
        </row>
        <row r="22">
          <cell r="G22">
            <v>10000</v>
          </cell>
        </row>
        <row r="23">
          <cell r="G23">
            <v>12000</v>
          </cell>
        </row>
        <row r="25">
          <cell r="G25">
            <v>25000</v>
          </cell>
        </row>
        <row r="26">
          <cell r="G26">
            <v>40000</v>
          </cell>
        </row>
        <row r="27">
          <cell r="G27">
            <v>39000</v>
          </cell>
        </row>
        <row r="35">
          <cell r="G35">
            <v>23000</v>
          </cell>
        </row>
      </sheetData>
      <sheetData sheetId="2" refreshError="1">
        <row r="13">
          <cell r="L13">
            <v>45760</v>
          </cell>
        </row>
        <row r="22">
          <cell r="L22">
            <v>6465840.0000000009</v>
          </cell>
        </row>
      </sheetData>
      <sheetData sheetId="3" refreshError="1">
        <row r="31">
          <cell r="K31">
            <v>300000</v>
          </cell>
        </row>
        <row r="38">
          <cell r="K38">
            <v>899108.8</v>
          </cell>
        </row>
        <row r="42">
          <cell r="K42">
            <v>283486.48</v>
          </cell>
        </row>
      </sheetData>
      <sheetData sheetId="4" refreshError="1"/>
      <sheetData sheetId="5" refreshError="1">
        <row r="4">
          <cell r="F4" t="str">
            <v>Pembangunan USB SMA Sudimoro Kab Pacitan</v>
          </cell>
        </row>
        <row r="5">
          <cell r="F5" t="str">
            <v xml:space="preserve">Pengadaan Mebelair SMA N Sudimoro  Kab Pacitan </v>
          </cell>
        </row>
        <row r="28">
          <cell r="I28" t="str">
            <v>Konsultan perencana</v>
          </cell>
        </row>
      </sheetData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  <sheetName val="analisa SNI"/>
      <sheetName val="ANALISA GRS TENGAH"/>
      <sheetName val="HB 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A+Supl."/>
      <sheetName val="7"/>
      <sheetName val="DAF-2"/>
      <sheetName val="HB"/>
      <sheetName val="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Rekap (2)"/>
      <sheetName val="EE (2)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EE"/>
      <sheetName val="Desa Binturu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8">
          <cell r="H28">
            <v>414238586.19235122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9">
          <cell r="G19">
            <v>60155000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8">
          <cell r="D8" t="str">
            <v>(L01)</v>
          </cell>
          <cell r="E8" t="str">
            <v>Jam</v>
          </cell>
          <cell r="F8">
            <v>6750</v>
          </cell>
        </row>
        <row r="9">
          <cell r="D9" t="str">
            <v>(L02)</v>
          </cell>
          <cell r="E9" t="str">
            <v>Jam</v>
          </cell>
          <cell r="F9">
            <v>7625</v>
          </cell>
        </row>
        <row r="10">
          <cell r="D10" t="str">
            <v>(L03)</v>
          </cell>
          <cell r="E10" t="str">
            <v>Jam</v>
          </cell>
          <cell r="F10">
            <v>10950</v>
          </cell>
        </row>
        <row r="11">
          <cell r="D11" t="str">
            <v>(L04)</v>
          </cell>
          <cell r="E11" t="str">
            <v>Jam</v>
          </cell>
          <cell r="F11">
            <v>16000</v>
          </cell>
        </row>
        <row r="12">
          <cell r="D12" t="str">
            <v>(L05)</v>
          </cell>
          <cell r="E12" t="str">
            <v>Jam</v>
          </cell>
          <cell r="F12">
            <v>8000</v>
          </cell>
        </row>
        <row r="13">
          <cell r="D13" t="str">
            <v>(L06)</v>
          </cell>
          <cell r="E13" t="str">
            <v>Jam</v>
          </cell>
          <cell r="F13">
            <v>11000</v>
          </cell>
        </row>
        <row r="14">
          <cell r="D14" t="str">
            <v>(L07)</v>
          </cell>
          <cell r="E14" t="str">
            <v>Jam</v>
          </cell>
          <cell r="F14">
            <v>6000</v>
          </cell>
        </row>
        <row r="15">
          <cell r="D15" t="str">
            <v>(L08)</v>
          </cell>
          <cell r="E15" t="str">
            <v>Jam</v>
          </cell>
          <cell r="F15">
            <v>10500</v>
          </cell>
        </row>
        <row r="16">
          <cell r="D16" t="str">
            <v>(L09)</v>
          </cell>
          <cell r="E16" t="str">
            <v>Jam</v>
          </cell>
          <cell r="F16">
            <v>9000</v>
          </cell>
        </row>
        <row r="17">
          <cell r="D17" t="str">
            <v>(L10)</v>
          </cell>
          <cell r="E17" t="str">
            <v>Jam</v>
          </cell>
          <cell r="F17">
            <v>9600</v>
          </cell>
        </row>
      </sheetData>
      <sheetData sheetId="30" refreshError="1"/>
      <sheetData sheetId="31" refreshError="1"/>
      <sheetData sheetId="32">
        <row r="9">
          <cell r="AW9">
            <v>898920.71505926608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 (2)"/>
      <sheetName val="6"/>
      <sheetName val="9"/>
      <sheetName val="10"/>
      <sheetName val="12"/>
      <sheetName val="pen"/>
      <sheetName val="11"/>
      <sheetName val="8"/>
      <sheetName val="X"/>
      <sheetName val="7"/>
      <sheetName val="Sheet1"/>
      <sheetName val="st"/>
      <sheetName val="XXXXXXXXX"/>
      <sheetName val="Rekap Biaya 20_80"/>
      <sheetName val="Kuantitas &amp; Harga"/>
      <sheetName val="Pekerjaan Utama"/>
      <sheetName val="%"/>
      <sheetName val="Analisa"/>
      <sheetName val="SB"/>
      <sheetName val="RAB "/>
      <sheetName val="a"/>
      <sheetName val="ch"/>
      <sheetName val="FINISHING"/>
      <sheetName val="PLUMBING"/>
      <sheetName val="STRUKTUR"/>
      <sheetName val="div7"/>
      <sheetName val="H.Satuan"/>
      <sheetName val="3-DIV3"/>
      <sheetName val="Elektri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 (3)"/>
      <sheetName val="TAWAR KB"/>
      <sheetName val="Schedule (2)"/>
      <sheetName val="RAB CV.KARYA BSAMA"/>
      <sheetName val="REKAP II &amp; III"/>
      <sheetName val="SANGGUP (2)"/>
      <sheetName val="TAWAR TK"/>
      <sheetName val="Person_utama"/>
      <sheetName val="sewa"/>
      <sheetName val="Alat_Utama"/>
      <sheetName val="Metode (2)"/>
      <sheetName val="Schedule (3)"/>
      <sheetName val="RAB CV. TRI KARYA"/>
      <sheetName val="TAWAR SB"/>
      <sheetName val="RAB CV.SATRIA"/>
      <sheetName val="RAB CV.SATRIA (2)"/>
      <sheetName val="Schedule"/>
      <sheetName val="ANALIS 2"/>
      <sheetName val="SATUAN"/>
      <sheetName val="Metode"/>
      <sheetName val="SANGGUP"/>
      <sheetName val="BQ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5">
          <cell r="E45">
            <v>200000</v>
          </cell>
        </row>
        <row r="49">
          <cell r="E49">
            <v>50000</v>
          </cell>
        </row>
        <row r="64">
          <cell r="E64">
            <v>650000</v>
          </cell>
        </row>
        <row r="66">
          <cell r="E66">
            <v>350000</v>
          </cell>
        </row>
        <row r="67">
          <cell r="E67">
            <v>25000</v>
          </cell>
        </row>
        <row r="68">
          <cell r="E68">
            <v>200000</v>
          </cell>
        </row>
        <row r="69">
          <cell r="E69">
            <v>30000</v>
          </cell>
        </row>
        <row r="70">
          <cell r="E70">
            <v>20000</v>
          </cell>
        </row>
        <row r="78">
          <cell r="E78">
            <v>95000</v>
          </cell>
        </row>
        <row r="79">
          <cell r="E79">
            <v>55000</v>
          </cell>
        </row>
        <row r="81">
          <cell r="E81">
            <v>65000</v>
          </cell>
        </row>
        <row r="82">
          <cell r="E82">
            <v>35000</v>
          </cell>
        </row>
        <row r="83">
          <cell r="E83">
            <v>35000</v>
          </cell>
        </row>
        <row r="85">
          <cell r="E85">
            <v>190000</v>
          </cell>
        </row>
        <row r="86">
          <cell r="E86">
            <v>190000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2">
          <cell r="A2" t="str">
            <v>E 001</v>
          </cell>
          <cell r="B2" t="str">
            <v>Bulldozer 115 HP</v>
          </cell>
          <cell r="C2" t="str">
            <v>Jam</v>
          </cell>
          <cell r="D2">
            <v>220076</v>
          </cell>
          <cell r="E2">
            <v>115</v>
          </cell>
          <cell r="F2" t="str">
            <v>HP</v>
          </cell>
          <cell r="L2" t="str">
            <v>Bengkulu</v>
          </cell>
        </row>
        <row r="3">
          <cell r="A3" t="str">
            <v>E 003</v>
          </cell>
          <cell r="B3" t="str">
            <v>Bulldozer 65 HP</v>
          </cell>
          <cell r="C3" t="str">
            <v>Jam</v>
          </cell>
          <cell r="D3">
            <v>175717</v>
          </cell>
          <cell r="E3">
            <v>65</v>
          </cell>
          <cell r="F3" t="str">
            <v>HP</v>
          </cell>
          <cell r="L3" t="str">
            <v>Universitas Bengkulu</v>
          </cell>
        </row>
        <row r="4">
          <cell r="A4" t="str">
            <v>E 010</v>
          </cell>
          <cell r="B4" t="str">
            <v>Motor Grader 115 HP</v>
          </cell>
          <cell r="C4" t="str">
            <v>Jam</v>
          </cell>
          <cell r="D4">
            <v>201193</v>
          </cell>
          <cell r="E4">
            <v>115</v>
          </cell>
          <cell r="F4" t="str">
            <v>HP</v>
          </cell>
        </row>
        <row r="5">
          <cell r="A5" t="str">
            <v>E 020</v>
          </cell>
          <cell r="B5" t="str">
            <v>Hydraulic Excavator 1,3 m3 90 HP</v>
          </cell>
          <cell r="C5" t="str">
            <v>Jam</v>
          </cell>
          <cell r="D5">
            <v>226847</v>
          </cell>
          <cell r="E5">
            <v>90</v>
          </cell>
          <cell r="F5" t="str">
            <v>HP</v>
          </cell>
          <cell r="L5" t="str">
            <v>CV. SENTRA REKAYASA</v>
          </cell>
        </row>
        <row r="6">
          <cell r="A6" t="str">
            <v>E 031</v>
          </cell>
          <cell r="B6" t="str">
            <v>Crusher 30 t/h 140 HP</v>
          </cell>
          <cell r="C6" t="str">
            <v>Jam</v>
          </cell>
          <cell r="D6">
            <v>358451</v>
          </cell>
          <cell r="E6">
            <v>140</v>
          </cell>
          <cell r="F6" t="str">
            <v>HP</v>
          </cell>
        </row>
        <row r="7">
          <cell r="A7" t="str">
            <v>E 032</v>
          </cell>
          <cell r="B7" t="str">
            <v>Crusher 20 t/h 95 HP</v>
          </cell>
          <cell r="C7" t="str">
            <v>Jam</v>
          </cell>
          <cell r="D7">
            <v>230414</v>
          </cell>
          <cell r="E7">
            <v>95</v>
          </cell>
          <cell r="F7" t="str">
            <v>HP</v>
          </cell>
        </row>
        <row r="8">
          <cell r="A8" t="str">
            <v>E 033</v>
          </cell>
          <cell r="B8" t="str">
            <v>Crusher 10 t/h 15 HP</v>
          </cell>
          <cell r="C8" t="str">
            <v>Jam</v>
          </cell>
          <cell r="D8">
            <v>103447</v>
          </cell>
          <cell r="E8">
            <v>15</v>
          </cell>
          <cell r="F8" t="str">
            <v>HP</v>
          </cell>
          <cell r="L8" t="str">
            <v>21 Maret 2007</v>
          </cell>
        </row>
        <row r="9">
          <cell r="A9" t="str">
            <v>E 040</v>
          </cell>
          <cell r="B9" t="str">
            <v>Screening Plant 80 HP</v>
          </cell>
          <cell r="C9" t="str">
            <v>Jam</v>
          </cell>
          <cell r="D9">
            <v>152133</v>
          </cell>
          <cell r="E9">
            <v>80</v>
          </cell>
          <cell r="F9" t="str">
            <v>HP</v>
          </cell>
        </row>
        <row r="10">
          <cell r="A10" t="str">
            <v>E 051</v>
          </cell>
          <cell r="B10" t="str">
            <v>Loader Tracked 135 HP</v>
          </cell>
          <cell r="C10" t="str">
            <v>Jam</v>
          </cell>
          <cell r="D10">
            <v>273349</v>
          </cell>
          <cell r="E10">
            <v>135</v>
          </cell>
          <cell r="F10" t="str">
            <v>HP</v>
          </cell>
        </row>
        <row r="11">
          <cell r="A11" t="str">
            <v>E 052</v>
          </cell>
          <cell r="B11" t="str">
            <v>Loader Wheeled 115 HP</v>
          </cell>
          <cell r="C11" t="str">
            <v>Jam</v>
          </cell>
          <cell r="D11">
            <v>250031</v>
          </cell>
          <cell r="E11">
            <v>115</v>
          </cell>
          <cell r="F11" t="str">
            <v>HP</v>
          </cell>
        </row>
        <row r="12">
          <cell r="A12" t="str">
            <v>E 053</v>
          </cell>
          <cell r="B12" t="str">
            <v>Tractor Wheeled 60 HP</v>
          </cell>
          <cell r="C12" t="str">
            <v>Jam</v>
          </cell>
          <cell r="D12">
            <v>84641</v>
          </cell>
          <cell r="E12">
            <v>60</v>
          </cell>
          <cell r="F12" t="str">
            <v>HP</v>
          </cell>
        </row>
        <row r="13">
          <cell r="A13" t="str">
            <v>E 080</v>
          </cell>
          <cell r="B13" t="str">
            <v>Roller 3 Wheel 8-10 ton 51 HP</v>
          </cell>
          <cell r="C13" t="str">
            <v>Jam</v>
          </cell>
          <cell r="D13">
            <v>114749</v>
          </cell>
          <cell r="E13">
            <v>51</v>
          </cell>
          <cell r="F13" t="str">
            <v>HP</v>
          </cell>
        </row>
        <row r="14">
          <cell r="A14" t="str">
            <v>E 081</v>
          </cell>
          <cell r="B14" t="str">
            <v>Tandem Roller 6-10 ton 40 HP</v>
          </cell>
          <cell r="C14" t="str">
            <v>Jam</v>
          </cell>
          <cell r="D14">
            <v>164961</v>
          </cell>
          <cell r="E14">
            <v>40</v>
          </cell>
          <cell r="F14" t="str">
            <v>HP</v>
          </cell>
        </row>
        <row r="15">
          <cell r="A15" t="str">
            <v>E 082</v>
          </cell>
          <cell r="B15" t="str">
            <v>Self Vibrator Roller 10 ton 35 HP</v>
          </cell>
          <cell r="C15" t="str">
            <v>Jam</v>
          </cell>
          <cell r="D15">
            <v>172030</v>
          </cell>
          <cell r="E15">
            <v>35</v>
          </cell>
          <cell r="F15" t="str">
            <v>HP</v>
          </cell>
        </row>
        <row r="16">
          <cell r="A16" t="str">
            <v>E 083</v>
          </cell>
          <cell r="B16" t="str">
            <v>Towed Vibrator Roller 2-3 ton 6 HP</v>
          </cell>
          <cell r="C16" t="str">
            <v>Jam</v>
          </cell>
          <cell r="D16">
            <v>67861</v>
          </cell>
          <cell r="E16">
            <v>6</v>
          </cell>
          <cell r="F16" t="str">
            <v>HP</v>
          </cell>
        </row>
        <row r="17">
          <cell r="A17" t="str">
            <v>E 084</v>
          </cell>
          <cell r="B17" t="str">
            <v>Pneumatic Roller 8-15 ton 95 HP</v>
          </cell>
          <cell r="C17" t="str">
            <v>Jam</v>
          </cell>
          <cell r="D17">
            <v>172587</v>
          </cell>
          <cell r="E17">
            <v>95</v>
          </cell>
          <cell r="F17" t="str">
            <v>HP</v>
          </cell>
        </row>
        <row r="18">
          <cell r="A18" t="str">
            <v>E 087</v>
          </cell>
          <cell r="B18" t="str">
            <v>Vibrator Roller 600 Kg 7 HP</v>
          </cell>
          <cell r="C18" t="str">
            <v>Jam</v>
          </cell>
          <cell r="D18">
            <v>37405</v>
          </cell>
          <cell r="E18">
            <v>7</v>
          </cell>
          <cell r="F18" t="str">
            <v>HP</v>
          </cell>
        </row>
        <row r="19">
          <cell r="A19" t="str">
            <v>E 088</v>
          </cell>
          <cell r="B19" t="str">
            <v>Plate Vibrator Tamper 4 HP</v>
          </cell>
          <cell r="C19" t="str">
            <v>Jam</v>
          </cell>
          <cell r="D19">
            <v>10452</v>
          </cell>
          <cell r="E19">
            <v>4</v>
          </cell>
          <cell r="F19" t="str">
            <v>HP</v>
          </cell>
        </row>
        <row r="20">
          <cell r="A20" t="str">
            <v>E 089</v>
          </cell>
          <cell r="B20" t="str">
            <v>Concrete Vibrator 4 HP</v>
          </cell>
          <cell r="C20" t="str">
            <v>Jam</v>
          </cell>
          <cell r="D20">
            <v>11768</v>
          </cell>
          <cell r="E20">
            <v>4</v>
          </cell>
          <cell r="F20" t="str">
            <v>HP</v>
          </cell>
        </row>
        <row r="21">
          <cell r="A21" t="str">
            <v>E 130</v>
          </cell>
          <cell r="B21" t="str">
            <v>Chip Spreader 1 HP</v>
          </cell>
          <cell r="C21" t="str">
            <v>Jam</v>
          </cell>
          <cell r="D21">
            <v>22500</v>
          </cell>
          <cell r="E21">
            <v>1</v>
          </cell>
          <cell r="F21" t="str">
            <v>HP</v>
          </cell>
        </row>
        <row r="22">
          <cell r="A22" t="str">
            <v>E 152</v>
          </cell>
          <cell r="B22" t="str">
            <v>Sprayer, Selfpropelled 38 HP</v>
          </cell>
          <cell r="C22" t="str">
            <v>Jam</v>
          </cell>
          <cell r="D22">
            <v>67594</v>
          </cell>
          <cell r="E22">
            <v>38</v>
          </cell>
          <cell r="F22" t="str">
            <v>HP</v>
          </cell>
        </row>
        <row r="23">
          <cell r="A23" t="str">
            <v>E 153</v>
          </cell>
          <cell r="B23" t="str">
            <v>Asphalt Sprayer Towed 350 L 7 HP</v>
          </cell>
          <cell r="C23" t="str">
            <v>Jam</v>
          </cell>
          <cell r="D23">
            <v>49973</v>
          </cell>
          <cell r="E23">
            <v>7</v>
          </cell>
          <cell r="F23" t="str">
            <v>HP</v>
          </cell>
        </row>
        <row r="24">
          <cell r="A24" t="str">
            <v>E 154</v>
          </cell>
          <cell r="B24" t="str">
            <v>Sprayer Aspal 200 l 4 HP</v>
          </cell>
          <cell r="C24" t="str">
            <v>Jam</v>
          </cell>
          <cell r="D24">
            <v>39346</v>
          </cell>
          <cell r="E24">
            <v>4</v>
          </cell>
          <cell r="F24" t="str">
            <v>HP</v>
          </cell>
        </row>
        <row r="25">
          <cell r="A25" t="str">
            <v>E 155</v>
          </cell>
          <cell r="B25" t="str">
            <v>Asphalt Mixing Plat 30 t/h 125 HP</v>
          </cell>
          <cell r="C25" t="str">
            <v>Jam</v>
          </cell>
          <cell r="D25">
            <v>771579</v>
          </cell>
          <cell r="E25">
            <v>125</v>
          </cell>
          <cell r="F25" t="str">
            <v>HP</v>
          </cell>
        </row>
        <row r="26">
          <cell r="A26" t="str">
            <v>E 156</v>
          </cell>
          <cell r="B26" t="str">
            <v>Asphalt Mixing Plat 10 t/h 50 HP</v>
          </cell>
          <cell r="C26" t="str">
            <v>Jam</v>
          </cell>
          <cell r="D26">
            <v>331316</v>
          </cell>
          <cell r="E26">
            <v>50</v>
          </cell>
          <cell r="F26" t="str">
            <v>HP</v>
          </cell>
        </row>
        <row r="27">
          <cell r="A27" t="str">
            <v>E 157</v>
          </cell>
          <cell r="B27" t="str">
            <v>Asphalt Finisher 30 HP</v>
          </cell>
          <cell r="C27" t="str">
            <v>Jam</v>
          </cell>
          <cell r="D27">
            <v>171218</v>
          </cell>
          <cell r="E27">
            <v>30</v>
          </cell>
          <cell r="F27" t="str">
            <v>HP</v>
          </cell>
        </row>
        <row r="28">
          <cell r="A28" t="str">
            <v>E 172</v>
          </cell>
          <cell r="B28" t="str">
            <v>Fuel Tank Truck 115 HP</v>
          </cell>
          <cell r="C28" t="str">
            <v>Jam</v>
          </cell>
          <cell r="D28">
            <v>164388</v>
          </cell>
          <cell r="E28">
            <v>115</v>
          </cell>
          <cell r="F28" t="str">
            <v>HP</v>
          </cell>
        </row>
        <row r="29">
          <cell r="A29" t="str">
            <v>E 182</v>
          </cell>
          <cell r="B29" t="str">
            <v>Water Tank Truck 82 HP</v>
          </cell>
          <cell r="C29" t="str">
            <v>Jam</v>
          </cell>
          <cell r="D29">
            <v>112275</v>
          </cell>
          <cell r="E29">
            <v>82</v>
          </cell>
          <cell r="F29" t="str">
            <v>HP</v>
          </cell>
        </row>
        <row r="30">
          <cell r="A30" t="str">
            <v>E 191</v>
          </cell>
          <cell r="B30" t="str">
            <v>Trailer Towed 1 Ton</v>
          </cell>
          <cell r="C30" t="str">
            <v>Jam</v>
          </cell>
          <cell r="D30">
            <v>11008</v>
          </cell>
          <cell r="E30">
            <v>1</v>
          </cell>
          <cell r="F30" t="str">
            <v>Ton</v>
          </cell>
        </row>
        <row r="31">
          <cell r="A31" t="str">
            <v>E 192</v>
          </cell>
          <cell r="B31" t="str">
            <v>Low Loader, Tractor 175 HP</v>
          </cell>
          <cell r="C31" t="str">
            <v>Jam</v>
          </cell>
          <cell r="D31">
            <v>307626</v>
          </cell>
          <cell r="E31">
            <v>175</v>
          </cell>
          <cell r="F31" t="str">
            <v>HP</v>
          </cell>
        </row>
        <row r="32">
          <cell r="A32" t="str">
            <v>E 211</v>
          </cell>
          <cell r="B32" t="str">
            <v>Dump Truck 3.5 ton 85 HP</v>
          </cell>
          <cell r="C32" t="str">
            <v>Jam</v>
          </cell>
          <cell r="D32">
            <v>119926</v>
          </cell>
          <cell r="E32">
            <v>85</v>
          </cell>
          <cell r="F32" t="str">
            <v>HP</v>
          </cell>
        </row>
        <row r="33">
          <cell r="A33" t="str">
            <v>E 212</v>
          </cell>
          <cell r="B33" t="str">
            <v>Dump Truck 5.0 ton 145 HP</v>
          </cell>
          <cell r="C33" t="str">
            <v>Jam</v>
          </cell>
          <cell r="D33">
            <v>180083</v>
          </cell>
          <cell r="E33">
            <v>145</v>
          </cell>
          <cell r="F33" t="str">
            <v>HP</v>
          </cell>
        </row>
        <row r="34">
          <cell r="A34" t="str">
            <v>E 221</v>
          </cell>
          <cell r="B34" t="str">
            <v>Flat Bed Truck 4.0 ton 70 HP</v>
          </cell>
          <cell r="C34" t="str">
            <v>Jam</v>
          </cell>
          <cell r="D34">
            <v>97066</v>
          </cell>
          <cell r="E34">
            <v>70</v>
          </cell>
          <cell r="F34" t="str">
            <v>HP</v>
          </cell>
        </row>
        <row r="35">
          <cell r="A35" t="str">
            <v>E 222</v>
          </cell>
          <cell r="B35" t="str">
            <v>Pickup Truck 61 HP</v>
          </cell>
          <cell r="C35" t="str">
            <v>Jam</v>
          </cell>
          <cell r="D35">
            <v>83953</v>
          </cell>
          <cell r="E35">
            <v>61</v>
          </cell>
          <cell r="F35" t="str">
            <v>HP</v>
          </cell>
        </row>
        <row r="36">
          <cell r="A36" t="str">
            <v>E 223</v>
          </cell>
          <cell r="B36" t="str">
            <v>Jeep 4 Wheel Drive 49 HP</v>
          </cell>
          <cell r="C36" t="str">
            <v>Jam</v>
          </cell>
          <cell r="D36">
            <v>73422</v>
          </cell>
          <cell r="E36">
            <v>49</v>
          </cell>
          <cell r="F36" t="str">
            <v>HP</v>
          </cell>
        </row>
        <row r="37">
          <cell r="A37" t="str">
            <v>E 224</v>
          </cell>
          <cell r="B37" t="str">
            <v>Flat Bed Truck 5 ton 110 HP</v>
          </cell>
          <cell r="C37" t="str">
            <v>Jam</v>
          </cell>
          <cell r="D37">
            <v>161613</v>
          </cell>
          <cell r="E37">
            <v>110</v>
          </cell>
          <cell r="F37" t="str">
            <v>HP</v>
          </cell>
        </row>
        <row r="38">
          <cell r="A38" t="str">
            <v>E 225</v>
          </cell>
          <cell r="B38" t="str">
            <v>Flat Bed Truck with crane 110 HP</v>
          </cell>
          <cell r="C38" t="str">
            <v>Jam</v>
          </cell>
          <cell r="D38">
            <v>171044</v>
          </cell>
          <cell r="E38">
            <v>110</v>
          </cell>
          <cell r="F38" t="str">
            <v>HP</v>
          </cell>
        </row>
        <row r="39">
          <cell r="A39" t="str">
            <v>E 226</v>
          </cell>
          <cell r="B39" t="str">
            <v>Motor Cycle 14 HP</v>
          </cell>
          <cell r="C39" t="str">
            <v>Jam</v>
          </cell>
          <cell r="D39">
            <v>15411</v>
          </cell>
          <cell r="E39">
            <v>14</v>
          </cell>
          <cell r="F39" t="str">
            <v>HP</v>
          </cell>
        </row>
        <row r="40">
          <cell r="A40" t="str">
            <v>E 231</v>
          </cell>
          <cell r="B40" t="str">
            <v>Mobile Workshop, 4 ton 80 HP</v>
          </cell>
          <cell r="C40" t="str">
            <v>Jam</v>
          </cell>
          <cell r="D40">
            <v>146447</v>
          </cell>
          <cell r="E40">
            <v>80</v>
          </cell>
          <cell r="F40" t="str">
            <v>HP</v>
          </cell>
        </row>
        <row r="41">
          <cell r="A41" t="str">
            <v>E 232</v>
          </cell>
          <cell r="B41" t="str">
            <v>Lube Truck 82 HP</v>
          </cell>
          <cell r="C41" t="str">
            <v>Jam</v>
          </cell>
          <cell r="D41">
            <v>128751</v>
          </cell>
          <cell r="E41">
            <v>82</v>
          </cell>
          <cell r="F41" t="str">
            <v>HP</v>
          </cell>
        </row>
        <row r="42">
          <cell r="A42" t="str">
            <v>E 251</v>
          </cell>
          <cell r="B42" t="str">
            <v>Concrete Mixer 125 l 6 HP</v>
          </cell>
          <cell r="C42" t="str">
            <v>Jam</v>
          </cell>
          <cell r="D42">
            <v>11697</v>
          </cell>
          <cell r="E42">
            <v>6</v>
          </cell>
          <cell r="F42" t="str">
            <v>HP</v>
          </cell>
        </row>
        <row r="43">
          <cell r="A43" t="str">
            <v>E 252</v>
          </cell>
          <cell r="B43" t="str">
            <v>Concrete Mixer 0.25 m3 10 HP</v>
          </cell>
          <cell r="C43" t="str">
            <v>Jam</v>
          </cell>
          <cell r="D43">
            <v>10697</v>
          </cell>
          <cell r="E43">
            <v>10</v>
          </cell>
          <cell r="F43" t="str">
            <v>HP</v>
          </cell>
        </row>
        <row r="44">
          <cell r="A44" t="str">
            <v>E 301</v>
          </cell>
          <cell r="B44" t="str">
            <v>Compressor, air 150 m3 20 HP</v>
          </cell>
          <cell r="C44" t="str">
            <v>Jam</v>
          </cell>
          <cell r="D44">
            <v>91152</v>
          </cell>
          <cell r="E44">
            <v>20</v>
          </cell>
          <cell r="F44" t="str">
            <v>HP</v>
          </cell>
        </row>
        <row r="45">
          <cell r="A45" t="str">
            <v>E 311</v>
          </cell>
          <cell r="B45" t="str">
            <v>Generator 10 HP</v>
          </cell>
          <cell r="C45" t="str">
            <v>Jam</v>
          </cell>
          <cell r="D45">
            <v>15429</v>
          </cell>
          <cell r="E45">
            <v>10</v>
          </cell>
          <cell r="F45" t="str">
            <v>HP</v>
          </cell>
        </row>
        <row r="46">
          <cell r="A46" t="str">
            <v>E 341</v>
          </cell>
          <cell r="B46" t="str">
            <v>Water Pump (Ø 5 cm) 8 HP</v>
          </cell>
          <cell r="C46" t="str">
            <v>Jam</v>
          </cell>
          <cell r="D46">
            <v>8850</v>
          </cell>
          <cell r="E46">
            <v>8</v>
          </cell>
          <cell r="F46" t="str">
            <v>HP</v>
          </cell>
        </row>
        <row r="47">
          <cell r="A47" t="str">
            <v>E 342</v>
          </cell>
          <cell r="B47" t="str">
            <v>Water Pump (Ø 10 cm) 10 HP</v>
          </cell>
          <cell r="C47" t="str">
            <v>Jam</v>
          </cell>
          <cell r="D47">
            <v>13408</v>
          </cell>
          <cell r="E47">
            <v>10</v>
          </cell>
          <cell r="F47" t="str">
            <v>HP</v>
          </cell>
        </row>
        <row r="48">
          <cell r="A48" t="str">
            <v>E 351</v>
          </cell>
          <cell r="B48" t="str">
            <v>Jackhammer, equipment, etc 1 HP</v>
          </cell>
          <cell r="C48" t="str">
            <v>Jam</v>
          </cell>
          <cell r="D48">
            <v>7244</v>
          </cell>
          <cell r="E48">
            <v>1</v>
          </cell>
          <cell r="F48" t="str">
            <v>HP</v>
          </cell>
        </row>
        <row r="49">
          <cell r="A49" t="str">
            <v>E 401</v>
          </cell>
          <cell r="B49" t="str">
            <v>Survey Equipment 1 HP</v>
          </cell>
          <cell r="C49" t="str">
            <v>Jam</v>
          </cell>
          <cell r="D49">
            <v>14776</v>
          </cell>
          <cell r="E49">
            <v>1</v>
          </cell>
          <cell r="F49" t="str">
            <v>HP</v>
          </cell>
        </row>
        <row r="50">
          <cell r="A50" t="str">
            <v>E 402</v>
          </cell>
          <cell r="B50" t="str">
            <v>Wilding Set</v>
          </cell>
          <cell r="C50" t="str">
            <v>Jam</v>
          </cell>
          <cell r="D50">
            <v>42857.142857142855</v>
          </cell>
          <cell r="E50">
            <v>1</v>
          </cell>
          <cell r="F50" t="str">
            <v>HP</v>
          </cell>
        </row>
        <row r="51">
          <cell r="A51" t="str">
            <v>L 061</v>
          </cell>
          <cell r="B51" t="str">
            <v>M a n d o r</v>
          </cell>
          <cell r="C51" t="str">
            <v>Hari</v>
          </cell>
          <cell r="D51">
            <v>50000</v>
          </cell>
          <cell r="H51">
            <v>50000</v>
          </cell>
        </row>
        <row r="52">
          <cell r="A52" t="str">
            <v>L 071</v>
          </cell>
          <cell r="B52" t="str">
            <v>Mekanik - Terlatih</v>
          </cell>
          <cell r="C52" t="str">
            <v>Hari</v>
          </cell>
          <cell r="D52">
            <v>75000</v>
          </cell>
          <cell r="H52">
            <v>75000</v>
          </cell>
        </row>
        <row r="53">
          <cell r="A53" t="str">
            <v>L 072</v>
          </cell>
          <cell r="B53" t="str">
            <v>Mekanik Pembantu</v>
          </cell>
          <cell r="C53" t="str">
            <v>Hari</v>
          </cell>
          <cell r="D53">
            <v>60000</v>
          </cell>
          <cell r="H53">
            <v>60000</v>
          </cell>
        </row>
        <row r="54">
          <cell r="A54" t="str">
            <v>L 073</v>
          </cell>
          <cell r="B54" t="str">
            <v>Tukang</v>
          </cell>
          <cell r="C54" t="str">
            <v>Hari</v>
          </cell>
          <cell r="D54">
            <v>40000</v>
          </cell>
          <cell r="H54">
            <v>40000</v>
          </cell>
        </row>
        <row r="55">
          <cell r="A55" t="str">
            <v>L 079</v>
          </cell>
          <cell r="B55" t="str">
            <v>Kepala Tukang</v>
          </cell>
          <cell r="C55" t="str">
            <v>Hari</v>
          </cell>
          <cell r="D55">
            <v>50000</v>
          </cell>
          <cell r="H55">
            <v>50000</v>
          </cell>
        </row>
        <row r="56">
          <cell r="A56" t="str">
            <v>L 081</v>
          </cell>
          <cell r="B56" t="str">
            <v>Operator Terlatih</v>
          </cell>
          <cell r="C56" t="str">
            <v>Hari</v>
          </cell>
          <cell r="D56">
            <v>80000</v>
          </cell>
          <cell r="H56">
            <v>80000</v>
          </cell>
        </row>
        <row r="57">
          <cell r="A57" t="str">
            <v>L 082</v>
          </cell>
          <cell r="B57" t="str">
            <v>Operator Semi Terlatih</v>
          </cell>
          <cell r="C57" t="str">
            <v>Hari</v>
          </cell>
          <cell r="D57">
            <v>70000</v>
          </cell>
          <cell r="H57">
            <v>70000</v>
          </cell>
        </row>
        <row r="58">
          <cell r="A58" t="str">
            <v>L 089</v>
          </cell>
          <cell r="B58" t="str">
            <v>Pembantu Operator</v>
          </cell>
          <cell r="C58" t="str">
            <v>Hari</v>
          </cell>
          <cell r="D58">
            <v>55000</v>
          </cell>
          <cell r="H58">
            <v>55000</v>
          </cell>
        </row>
        <row r="59">
          <cell r="A59" t="str">
            <v>L 091</v>
          </cell>
          <cell r="B59" t="str">
            <v>Sopir</v>
          </cell>
          <cell r="C59" t="str">
            <v>Hari</v>
          </cell>
          <cell r="D59">
            <v>60000</v>
          </cell>
          <cell r="H59">
            <v>60000</v>
          </cell>
        </row>
        <row r="60">
          <cell r="A60" t="str">
            <v>L 092</v>
          </cell>
          <cell r="B60" t="str">
            <v>Pembantu Sopir</v>
          </cell>
          <cell r="C60" t="str">
            <v>Hari</v>
          </cell>
          <cell r="D60">
            <v>45000</v>
          </cell>
          <cell r="H60">
            <v>45000</v>
          </cell>
        </row>
        <row r="61">
          <cell r="A61" t="str">
            <v>L 101</v>
          </cell>
          <cell r="B61" t="str">
            <v>Buruh Tak Terlatih</v>
          </cell>
          <cell r="C61" t="str">
            <v>Hari</v>
          </cell>
          <cell r="D61">
            <v>29000</v>
          </cell>
          <cell r="H61">
            <v>29000</v>
          </cell>
        </row>
        <row r="62">
          <cell r="A62" t="str">
            <v>L 103</v>
          </cell>
          <cell r="B62" t="str">
            <v>Buruh Semi Terlatih</v>
          </cell>
          <cell r="C62" t="str">
            <v>Hari</v>
          </cell>
          <cell r="D62">
            <v>30000</v>
          </cell>
          <cell r="H62">
            <v>30000</v>
          </cell>
        </row>
        <row r="63">
          <cell r="A63" t="str">
            <v>L 106</v>
          </cell>
          <cell r="B63" t="str">
            <v>Buruh Terlatih</v>
          </cell>
          <cell r="C63" t="str">
            <v>Hari</v>
          </cell>
          <cell r="D63">
            <v>32500</v>
          </cell>
          <cell r="H63">
            <v>32500</v>
          </cell>
        </row>
        <row r="64">
          <cell r="A64" t="str">
            <v>M 010</v>
          </cell>
          <cell r="B64" t="str">
            <v>Batu Gunung</v>
          </cell>
          <cell r="C64" t="str">
            <v>m3</v>
          </cell>
          <cell r="D64">
            <v>115000</v>
          </cell>
          <cell r="H64">
            <v>115000</v>
          </cell>
        </row>
        <row r="65">
          <cell r="A65" t="str">
            <v>M 012</v>
          </cell>
          <cell r="B65" t="str">
            <v xml:space="preserve">Kerikil Sungai </v>
          </cell>
          <cell r="C65" t="str">
            <v>m3</v>
          </cell>
          <cell r="D65">
            <v>115000</v>
          </cell>
          <cell r="H65">
            <v>115000</v>
          </cell>
        </row>
        <row r="66">
          <cell r="A66" t="str">
            <v>M 014</v>
          </cell>
          <cell r="B66" t="str">
            <v>Kerikil Kali Disaring</v>
          </cell>
          <cell r="C66" t="str">
            <v>m3</v>
          </cell>
          <cell r="D66">
            <v>125000</v>
          </cell>
          <cell r="H66">
            <v>125000</v>
          </cell>
        </row>
        <row r="67">
          <cell r="A67" t="str">
            <v>M 020</v>
          </cell>
          <cell r="B67" t="str">
            <v>Batu Belah/Kali</v>
          </cell>
          <cell r="C67" t="str">
            <v>m3</v>
          </cell>
          <cell r="D67">
            <v>115000</v>
          </cell>
          <cell r="H67">
            <v>115000</v>
          </cell>
        </row>
        <row r="68">
          <cell r="A68" t="str">
            <v>M 022</v>
          </cell>
          <cell r="B68" t="str">
            <v>Batu Pecah 5-7</v>
          </cell>
          <cell r="C68" t="str">
            <v>m3</v>
          </cell>
          <cell r="D68">
            <v>200000</v>
          </cell>
          <cell r="H68">
            <v>200000</v>
          </cell>
        </row>
        <row r="69">
          <cell r="A69" t="str">
            <v>M 023</v>
          </cell>
          <cell r="B69" t="str">
            <v>Batu Pecah 3-5 cm</v>
          </cell>
          <cell r="C69" t="str">
            <v>m3</v>
          </cell>
          <cell r="D69">
            <v>200000</v>
          </cell>
          <cell r="H69">
            <v>200000</v>
          </cell>
        </row>
        <row r="70">
          <cell r="A70" t="str">
            <v>M 024</v>
          </cell>
          <cell r="B70" t="str">
            <v>Batu Pecah 2-3 cm</v>
          </cell>
          <cell r="C70" t="str">
            <v>m3</v>
          </cell>
          <cell r="D70">
            <v>230000</v>
          </cell>
          <cell r="H70">
            <v>230000</v>
          </cell>
        </row>
        <row r="71">
          <cell r="A71" t="str">
            <v>M 025</v>
          </cell>
          <cell r="B71" t="str">
            <v>Batu Pecah 1-2 cm</v>
          </cell>
          <cell r="C71" t="str">
            <v>m3</v>
          </cell>
          <cell r="D71">
            <v>285000</v>
          </cell>
          <cell r="H71">
            <v>285000</v>
          </cell>
        </row>
        <row r="72">
          <cell r="A72" t="str">
            <v>M 026</v>
          </cell>
          <cell r="B72" t="str">
            <v>Batu Pecah 0.5-1 cm</v>
          </cell>
          <cell r="C72" t="str">
            <v>m3</v>
          </cell>
          <cell r="D72">
            <v>290000</v>
          </cell>
          <cell r="H72">
            <v>290000</v>
          </cell>
        </row>
        <row r="73">
          <cell r="A73" t="str">
            <v>M 031</v>
          </cell>
          <cell r="B73" t="str">
            <v>Buis Beton Bertulang Ø 40 cm</v>
          </cell>
          <cell r="C73" t="str">
            <v>m'</v>
          </cell>
          <cell r="D73">
            <v>180000</v>
          </cell>
          <cell r="H73">
            <v>180000</v>
          </cell>
        </row>
        <row r="74">
          <cell r="A74" t="str">
            <v>M 032</v>
          </cell>
          <cell r="B74" t="str">
            <v>Buis Beton Bertulang Ø 60 cm</v>
          </cell>
          <cell r="C74" t="str">
            <v>m'</v>
          </cell>
          <cell r="D74">
            <v>275000</v>
          </cell>
        </row>
        <row r="75">
          <cell r="A75" t="str">
            <v>M 033</v>
          </cell>
          <cell r="B75" t="str">
            <v>Buis Beton Bertulang Ø 80 cm</v>
          </cell>
          <cell r="C75" t="str">
            <v>m'</v>
          </cell>
          <cell r="D75">
            <v>355000</v>
          </cell>
          <cell r="H75">
            <v>355000</v>
          </cell>
        </row>
        <row r="76">
          <cell r="A76" t="str">
            <v>M 034</v>
          </cell>
          <cell r="B76" t="str">
            <v>Buis Beton Bertulang Ø 100 cm</v>
          </cell>
          <cell r="C76" t="str">
            <v>m'</v>
          </cell>
          <cell r="D76">
            <v>550000</v>
          </cell>
        </row>
        <row r="77">
          <cell r="A77" t="str">
            <v>M 040</v>
          </cell>
          <cell r="B77" t="str">
            <v>Pasir Urug / pasir pasang</v>
          </cell>
          <cell r="C77" t="str">
            <v>m3</v>
          </cell>
          <cell r="D77">
            <v>90000</v>
          </cell>
          <cell r="H77">
            <v>90000</v>
          </cell>
        </row>
        <row r="78">
          <cell r="A78" t="str">
            <v>M 041</v>
          </cell>
          <cell r="B78" t="str">
            <v>Pasir Beton</v>
          </cell>
          <cell r="C78" t="str">
            <v>m3</v>
          </cell>
          <cell r="D78">
            <v>155000</v>
          </cell>
          <cell r="H78">
            <v>155000</v>
          </cell>
        </row>
        <row r="79">
          <cell r="A79" t="str">
            <v>M 042</v>
          </cell>
          <cell r="B79" t="str">
            <v>Sirtu</v>
          </cell>
          <cell r="C79" t="str">
            <v>m3</v>
          </cell>
          <cell r="D79">
            <v>115000</v>
          </cell>
          <cell r="H79">
            <v>115000</v>
          </cell>
        </row>
        <row r="80">
          <cell r="A80" t="str">
            <v>M 050</v>
          </cell>
          <cell r="B80" t="str">
            <v>Material Timbunan/Pilihan</v>
          </cell>
          <cell r="C80" t="str">
            <v>m3</v>
          </cell>
          <cell r="D80">
            <v>115000</v>
          </cell>
          <cell r="H80">
            <v>115000</v>
          </cell>
        </row>
        <row r="81">
          <cell r="A81" t="str">
            <v>M 051</v>
          </cell>
          <cell r="B81" t="str">
            <v>Tanah Urug</v>
          </cell>
          <cell r="C81" t="str">
            <v>m3</v>
          </cell>
          <cell r="D81">
            <v>32500</v>
          </cell>
          <cell r="H81">
            <v>32500</v>
          </cell>
        </row>
        <row r="82">
          <cell r="A82" t="str">
            <v>M 061</v>
          </cell>
          <cell r="B82" t="str">
            <v>Aspal</v>
          </cell>
          <cell r="C82" t="str">
            <v>kg</v>
          </cell>
          <cell r="D82">
            <v>7650</v>
          </cell>
          <cell r="H82">
            <v>7650</v>
          </cell>
        </row>
        <row r="83">
          <cell r="A83" t="str">
            <v>M 065</v>
          </cell>
          <cell r="B83" t="str">
            <v>Minyak bakar</v>
          </cell>
          <cell r="C83" t="str">
            <v>lt</v>
          </cell>
          <cell r="D83">
            <v>3000</v>
          </cell>
          <cell r="H83">
            <v>3000</v>
          </cell>
        </row>
        <row r="84">
          <cell r="A84" t="str">
            <v>M 080</v>
          </cell>
          <cell r="B84" t="str">
            <v>Semen</v>
          </cell>
          <cell r="C84" t="str">
            <v>zak</v>
          </cell>
          <cell r="D84">
            <v>44500</v>
          </cell>
          <cell r="G84">
            <v>0</v>
          </cell>
          <cell r="H84">
            <v>44500</v>
          </cell>
        </row>
        <row r="85">
          <cell r="A85" t="str">
            <v>M 162</v>
          </cell>
          <cell r="B85" t="str">
            <v>Kawat untuk pengikat</v>
          </cell>
          <cell r="C85" t="str">
            <v>kg</v>
          </cell>
          <cell r="D85">
            <v>10500</v>
          </cell>
          <cell r="G85">
            <v>0</v>
          </cell>
          <cell r="H85">
            <v>10500</v>
          </cell>
        </row>
        <row r="86">
          <cell r="A86" t="str">
            <v>M 163</v>
          </cell>
          <cell r="B86" t="str">
            <v>Baut Baja</v>
          </cell>
          <cell r="C86" t="str">
            <v>Kg</v>
          </cell>
          <cell r="D86">
            <v>11500</v>
          </cell>
          <cell r="H86">
            <v>11500</v>
          </cell>
        </row>
        <row r="87">
          <cell r="A87" t="str">
            <v>M 166</v>
          </cell>
          <cell r="B87" t="str">
            <v>Paku</v>
          </cell>
          <cell r="C87" t="str">
            <v>kg</v>
          </cell>
          <cell r="D87">
            <v>11500</v>
          </cell>
          <cell r="H87">
            <v>11500</v>
          </cell>
        </row>
        <row r="88">
          <cell r="A88" t="str">
            <v>M 167</v>
          </cell>
          <cell r="B88" t="str">
            <v>Besi Beton</v>
          </cell>
          <cell r="C88" t="str">
            <v>kg</v>
          </cell>
          <cell r="D88">
            <v>8500</v>
          </cell>
          <cell r="H88">
            <v>8500</v>
          </cell>
        </row>
        <row r="89">
          <cell r="A89" t="str">
            <v>M 170</v>
          </cell>
          <cell r="B89" t="str">
            <v>Alat Bantu</v>
          </cell>
          <cell r="C89" t="str">
            <v>set</v>
          </cell>
          <cell r="D89">
            <v>75000</v>
          </cell>
          <cell r="H89">
            <v>75000</v>
          </cell>
        </row>
        <row r="90">
          <cell r="A90" t="str">
            <v>M 180</v>
          </cell>
          <cell r="B90" t="str">
            <v>Kayu Begisting</v>
          </cell>
          <cell r="C90" t="str">
            <v>m3</v>
          </cell>
          <cell r="D90">
            <v>1000000</v>
          </cell>
          <cell r="H90">
            <v>1000000</v>
          </cell>
        </row>
        <row r="91">
          <cell r="A91" t="str">
            <v>M 181</v>
          </cell>
          <cell r="B91" t="str">
            <v>Kayu Konstruksi</v>
          </cell>
          <cell r="C91" t="str">
            <v>m3</v>
          </cell>
          <cell r="D91">
            <v>2070000</v>
          </cell>
          <cell r="H91">
            <v>2070000</v>
          </cell>
        </row>
        <row r="92">
          <cell r="A92" t="str">
            <v>M 182</v>
          </cell>
          <cell r="B92" t="str">
            <v>Kawat Las</v>
          </cell>
          <cell r="C92" t="str">
            <v>Dos</v>
          </cell>
          <cell r="D92">
            <v>125000</v>
          </cell>
          <cell r="H92">
            <v>125000</v>
          </cell>
        </row>
        <row r="93">
          <cell r="A93" t="str">
            <v>MR 12</v>
          </cell>
          <cell r="B93" t="str">
            <v>Kerikil Sungai (Royalty)</v>
          </cell>
          <cell r="C93" t="str">
            <v>m3</v>
          </cell>
          <cell r="D93">
            <v>20000</v>
          </cell>
          <cell r="H93">
            <v>20000</v>
          </cell>
        </row>
        <row r="94">
          <cell r="A94" t="str">
            <v>MR 42</v>
          </cell>
          <cell r="B94" t="str">
            <v>Ganti Rugi Kerikil Sungai - Royalty</v>
          </cell>
          <cell r="C94" t="str">
            <v>m3</v>
          </cell>
          <cell r="D94">
            <v>20000</v>
          </cell>
          <cell r="H94">
            <v>20000</v>
          </cell>
        </row>
        <row r="95">
          <cell r="A95" t="str">
            <v>M 183</v>
          </cell>
          <cell r="B95" t="str">
            <v>Baja Struktur</v>
          </cell>
          <cell r="C95" t="str">
            <v>Kg</v>
          </cell>
          <cell r="D95">
            <v>12500</v>
          </cell>
          <cell r="H95">
            <v>12500</v>
          </cell>
        </row>
      </sheetData>
      <sheetData sheetId="77"/>
      <sheetData sheetId="78"/>
      <sheetData sheetId="79"/>
      <sheetData sheetId="80"/>
      <sheetData sheetId="8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  <sheetName val="Elektrikal"/>
      <sheetName val="A+Supl."/>
      <sheetName val="7"/>
      <sheetName val="SITE-E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 xml:space="preserve"> </v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 xml:space="preserve"> </v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.SNI"/>
      <sheetName val="an-kusen"/>
      <sheetName val="An.kusen"/>
      <sheetName val="foto"/>
      <sheetName val="data"/>
      <sheetName val="HBU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ANHS"/>
      <sheetName val="RAB"/>
      <sheetName val="RAB2"/>
      <sheetName val="RKP"/>
      <sheetName val="time"/>
      <sheetName val="hit.bck"/>
      <sheetName val="1"/>
      <sheetName val="2"/>
      <sheetName val="3"/>
      <sheetName val="4"/>
      <sheetName val="5"/>
      <sheetName val="6"/>
      <sheetName val="hf"/>
      <sheetName val="h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H13" t="str">
            <v>SATUAN</v>
          </cell>
          <cell r="I13" t="str">
            <v>HARGA SAT. (Rp.)</v>
          </cell>
        </row>
        <row r="14">
          <cell r="H14">
            <v>3</v>
          </cell>
          <cell r="I14">
            <v>4</v>
          </cell>
        </row>
        <row r="15">
          <cell r="D15" t="str">
            <v>BAHAN  PASANGAN &amp; BETON</v>
          </cell>
          <cell r="H15" t="str">
            <v xml:space="preserve"> </v>
          </cell>
          <cell r="I15" t="str">
            <v xml:space="preserve"> </v>
          </cell>
        </row>
        <row r="16">
          <cell r="D16" t="str">
            <v>PB HITAM</v>
          </cell>
          <cell r="H16" t="str">
            <v>M3</v>
          </cell>
          <cell r="I16">
            <v>355000</v>
          </cell>
        </row>
        <row r="17">
          <cell r="D17" t="str">
            <v>PB LOKAL</v>
          </cell>
          <cell r="H17" t="str">
            <v>M3</v>
          </cell>
          <cell r="I17">
            <v>120000</v>
          </cell>
        </row>
        <row r="18">
          <cell r="D18" t="str">
            <v>PB</v>
          </cell>
          <cell r="H18" t="str">
            <v>M3</v>
          </cell>
          <cell r="I18">
            <v>120000</v>
          </cell>
        </row>
        <row r="19">
          <cell r="D19" t="str">
            <v>PP</v>
          </cell>
          <cell r="H19" t="str">
            <v>M3</v>
          </cell>
          <cell r="I19">
            <v>120000</v>
          </cell>
        </row>
        <row r="20">
          <cell r="D20" t="str">
            <v>PU</v>
          </cell>
          <cell r="H20" t="str">
            <v>M3</v>
          </cell>
          <cell r="I20">
            <v>90000</v>
          </cell>
        </row>
        <row r="21">
          <cell r="D21" t="str">
            <v>TANAH URUG</v>
          </cell>
          <cell r="H21" t="str">
            <v>M3</v>
          </cell>
          <cell r="I21">
            <v>50000</v>
          </cell>
        </row>
        <row r="22">
          <cell r="D22" t="str">
            <v>SIRTU</v>
          </cell>
          <cell r="H22" t="str">
            <v>M3</v>
          </cell>
          <cell r="I22">
            <v>75000</v>
          </cell>
        </row>
        <row r="23">
          <cell r="D23" t="str">
            <v>PC</v>
          </cell>
          <cell r="H23" t="str">
            <v>KG</v>
          </cell>
          <cell r="I23">
            <v>1175</v>
          </cell>
        </row>
        <row r="24">
          <cell r="D24" t="str">
            <v>SEMEN WARNA</v>
          </cell>
          <cell r="H24" t="str">
            <v>KG</v>
          </cell>
          <cell r="I24">
            <v>12500</v>
          </cell>
        </row>
        <row r="25">
          <cell r="D25" t="str">
            <v>SM</v>
          </cell>
          <cell r="H25" t="str">
            <v>M3</v>
          </cell>
          <cell r="I25">
            <v>225000</v>
          </cell>
        </row>
        <row r="26">
          <cell r="D26" t="str">
            <v>KR</v>
          </cell>
          <cell r="H26" t="str">
            <v>M3</v>
          </cell>
          <cell r="I26">
            <v>240000</v>
          </cell>
        </row>
        <row r="27">
          <cell r="D27" t="str">
            <v>KR (maksimum 30 mm)</v>
          </cell>
          <cell r="H27" t="str">
            <v>M3</v>
          </cell>
          <cell r="I27">
            <v>240000</v>
          </cell>
        </row>
        <row r="28">
          <cell r="D28" t="str">
            <v>BATU PECAH 1 - 2</v>
          </cell>
          <cell r="H28" t="str">
            <v>M3</v>
          </cell>
          <cell r="I28">
            <v>240000</v>
          </cell>
        </row>
        <row r="29">
          <cell r="D29" t="str">
            <v>BATU KORAL 2 - 3</v>
          </cell>
          <cell r="H29" t="str">
            <v>M3</v>
          </cell>
          <cell r="I29">
            <v>230000</v>
          </cell>
        </row>
        <row r="30">
          <cell r="D30" t="str">
            <v>BATU PECAH 3 - 5</v>
          </cell>
          <cell r="H30" t="str">
            <v>M3</v>
          </cell>
          <cell r="I30">
            <v>216000</v>
          </cell>
        </row>
        <row r="31">
          <cell r="D31" t="str">
            <v>BATU PECAH 5 - 7</v>
          </cell>
          <cell r="H31" t="str">
            <v>M3</v>
          </cell>
          <cell r="I31">
            <v>216000</v>
          </cell>
        </row>
        <row r="32">
          <cell r="D32" t="str">
            <v>BATU PECAH 1/2 - 1</v>
          </cell>
          <cell r="H32" t="str">
            <v>M3</v>
          </cell>
          <cell r="I32">
            <v>240000</v>
          </cell>
        </row>
        <row r="33">
          <cell r="D33" t="str">
            <v>BATU BELAH 15 CM/20 CM</v>
          </cell>
          <cell r="H33" t="str">
            <v>M3</v>
          </cell>
          <cell r="I33">
            <v>110000</v>
          </cell>
        </row>
        <row r="34">
          <cell r="D34" t="str">
            <v>TEPUNG GYPSUM</v>
          </cell>
          <cell r="H34" t="str">
            <v>KG</v>
          </cell>
          <cell r="I34">
            <v>12000</v>
          </cell>
        </row>
        <row r="35">
          <cell r="D35" t="str">
            <v>KP</v>
          </cell>
          <cell r="H35" t="str">
            <v>M3</v>
          </cell>
          <cell r="I35">
            <v>180000</v>
          </cell>
        </row>
        <row r="36">
          <cell r="D36" t="str">
            <v>TL</v>
          </cell>
          <cell r="H36" t="str">
            <v>M3</v>
          </cell>
          <cell r="I36">
            <v>100000</v>
          </cell>
        </row>
        <row r="37">
          <cell r="D37" t="str">
            <v>AIR</v>
          </cell>
          <cell r="H37" t="str">
            <v>Lt</v>
          </cell>
          <cell r="I37">
            <v>200</v>
          </cell>
        </row>
        <row r="38">
          <cell r="D38" t="str">
            <v>Floor hardener</v>
          </cell>
          <cell r="H38" t="str">
            <v>Kg</v>
          </cell>
          <cell r="I38">
            <v>10000</v>
          </cell>
        </row>
        <row r="40">
          <cell r="D40" t="str">
            <v>BAHAN  LANTAI</v>
          </cell>
          <cell r="I40" t="str">
            <v xml:space="preserve"> </v>
          </cell>
        </row>
        <row r="41">
          <cell r="D41" t="str">
            <v>KERAMIK KASAR 25 x 25</v>
          </cell>
          <cell r="H41" t="str">
            <v>M2</v>
          </cell>
          <cell r="I41">
            <v>54500</v>
          </cell>
        </row>
        <row r="42">
          <cell r="D42" t="str">
            <v>KERAMIK 60 X 60</v>
          </cell>
          <cell r="H42" t="str">
            <v>M2</v>
          </cell>
          <cell r="I42">
            <v>75000</v>
          </cell>
        </row>
        <row r="43">
          <cell r="D43" t="str">
            <v>KERAMIK KASAR 30 x 30</v>
          </cell>
          <cell r="H43" t="str">
            <v>M2</v>
          </cell>
          <cell r="I43">
            <v>52000</v>
          </cell>
        </row>
        <row r="44">
          <cell r="D44" t="str">
            <v>KERAMIK 33 x 33</v>
          </cell>
          <cell r="H44" t="str">
            <v>M2</v>
          </cell>
          <cell r="I44">
            <v>56000</v>
          </cell>
        </row>
        <row r="45">
          <cell r="D45" t="str">
            <v>KERAMIK 40 x 40</v>
          </cell>
          <cell r="H45" t="str">
            <v>M2</v>
          </cell>
          <cell r="I45">
            <v>56000</v>
          </cell>
        </row>
        <row r="46">
          <cell r="D46" t="str">
            <v>KERAMIK KASAR 40 x 40</v>
          </cell>
          <cell r="H46" t="str">
            <v>M2</v>
          </cell>
          <cell r="I46">
            <v>60000</v>
          </cell>
        </row>
        <row r="47">
          <cell r="D47" t="str">
            <v>KERAMIK DINDING 20 x 30</v>
          </cell>
          <cell r="H47" t="str">
            <v>M2</v>
          </cell>
          <cell r="I47">
            <v>75000</v>
          </cell>
        </row>
        <row r="48">
          <cell r="D48" t="str">
            <v>KERAMIK 20 x 20</v>
          </cell>
          <cell r="H48" t="str">
            <v>M2</v>
          </cell>
          <cell r="I48">
            <v>57000</v>
          </cell>
        </row>
        <row r="49">
          <cell r="D49" t="str">
            <v>KERAMIK DINDING 30 X 60</v>
          </cell>
          <cell r="H49" t="str">
            <v>M2</v>
          </cell>
          <cell r="I49">
            <v>120000</v>
          </cell>
        </row>
        <row r="50">
          <cell r="D50" t="str">
            <v>KERAMIK ARTISTIK 10 X 20</v>
          </cell>
          <cell r="H50" t="str">
            <v>BH</v>
          </cell>
          <cell r="I50">
            <v>3500</v>
          </cell>
        </row>
        <row r="51">
          <cell r="D51" t="str">
            <v>KERAMIK ARTISTIK 5 X 20</v>
          </cell>
          <cell r="H51" t="str">
            <v>BH</v>
          </cell>
          <cell r="I51">
            <v>2200</v>
          </cell>
        </row>
        <row r="52">
          <cell r="D52" t="str">
            <v>KERAMIK ARTISTIK 10 X 33</v>
          </cell>
          <cell r="H52" t="str">
            <v>BH</v>
          </cell>
          <cell r="I52">
            <v>11500</v>
          </cell>
        </row>
        <row r="53">
          <cell r="D53" t="str">
            <v>KERAMIK UNPOLISH 30 x 30</v>
          </cell>
          <cell r="H53" t="str">
            <v>M2</v>
          </cell>
          <cell r="I53">
            <v>55000</v>
          </cell>
        </row>
        <row r="54">
          <cell r="D54" t="str">
            <v>UBIN ABU-ABU</v>
          </cell>
          <cell r="H54" t="str">
            <v>BH</v>
          </cell>
          <cell r="I54">
            <v>3000</v>
          </cell>
        </row>
        <row r="55">
          <cell r="D55" t="str">
            <v>UBIN GRANIT 40 X 40</v>
          </cell>
          <cell r="H55" t="str">
            <v>BH</v>
          </cell>
          <cell r="I55">
            <v>28800</v>
          </cell>
        </row>
        <row r="56">
          <cell r="D56" t="str">
            <v>UBIN KERAMIK</v>
          </cell>
          <cell r="H56" t="str">
            <v>BH</v>
          </cell>
          <cell r="I56">
            <v>75000</v>
          </cell>
        </row>
        <row r="57">
          <cell r="D57" t="str">
            <v>PAVING STONE K. 200</v>
          </cell>
          <cell r="H57" t="str">
            <v>M2</v>
          </cell>
          <cell r="I57">
            <v>90000</v>
          </cell>
        </row>
        <row r="58">
          <cell r="D58" t="str">
            <v>PAVING STONE K. 300 ( tebal 8 cm )</v>
          </cell>
          <cell r="H58" t="str">
            <v>M2</v>
          </cell>
          <cell r="I58">
            <v>110000</v>
          </cell>
        </row>
        <row r="59">
          <cell r="D59" t="str">
            <v>PAVING STONE ( HALAMAN )</v>
          </cell>
          <cell r="H59" t="str">
            <v>M2</v>
          </cell>
          <cell r="I59">
            <v>55000</v>
          </cell>
        </row>
        <row r="60">
          <cell r="D60" t="str">
            <v>GRANITO 60 X 60</v>
          </cell>
          <cell r="H60" t="str">
            <v>BH</v>
          </cell>
          <cell r="I60">
            <v>65000</v>
          </cell>
        </row>
        <row r="61">
          <cell r="D61" t="str">
            <v>MARMER</v>
          </cell>
          <cell r="H61" t="str">
            <v>M2</v>
          </cell>
          <cell r="I61">
            <v>250000</v>
          </cell>
        </row>
        <row r="62">
          <cell r="D62" t="str">
            <v>PARQUET</v>
          </cell>
          <cell r="H62" t="str">
            <v>M2</v>
          </cell>
          <cell r="I62">
            <v>225000</v>
          </cell>
        </row>
        <row r="63">
          <cell r="D63" t="str">
            <v>BAHAN  DINDING</v>
          </cell>
        </row>
        <row r="64">
          <cell r="D64" t="str">
            <v>BATA MERAH</v>
          </cell>
          <cell r="H64" t="str">
            <v>BH</v>
          </cell>
          <cell r="I64">
            <v>700</v>
          </cell>
        </row>
        <row r="65">
          <cell r="D65" t="str">
            <v>TERAWANG (ROSTER)</v>
          </cell>
          <cell r="H65" t="str">
            <v>BH</v>
          </cell>
          <cell r="I65">
            <v>5000</v>
          </cell>
        </row>
        <row r="66">
          <cell r="D66" t="str">
            <v>BATA BERONGGA EKSPOSE</v>
          </cell>
          <cell r="H66" t="str">
            <v>BH</v>
          </cell>
          <cell r="I66">
            <v>5000</v>
          </cell>
        </row>
        <row r="67">
          <cell r="D67" t="str">
            <v>HB 10</v>
          </cell>
          <cell r="H67" t="str">
            <v>BH</v>
          </cell>
          <cell r="I67">
            <v>1000</v>
          </cell>
        </row>
        <row r="68">
          <cell r="D68" t="str">
            <v>HB 15</v>
          </cell>
          <cell r="H68" t="str">
            <v>BH</v>
          </cell>
          <cell r="I68">
            <v>1500</v>
          </cell>
        </row>
        <row r="69">
          <cell r="D69" t="str">
            <v>HB 20</v>
          </cell>
          <cell r="H69" t="str">
            <v>BH</v>
          </cell>
          <cell r="I69">
            <v>2000</v>
          </cell>
        </row>
        <row r="70">
          <cell r="D70" t="str">
            <v>CB</v>
          </cell>
          <cell r="H70" t="str">
            <v>BH</v>
          </cell>
          <cell r="I70">
            <v>3500</v>
          </cell>
        </row>
        <row r="71">
          <cell r="D71" t="str">
            <v xml:space="preserve">BATU TEMPEL </v>
          </cell>
          <cell r="H71" t="str">
            <v>M2</v>
          </cell>
          <cell r="I71">
            <v>135000</v>
          </cell>
        </row>
        <row r="72">
          <cell r="D72" t="str">
            <v>ORNAMEN DINDING</v>
          </cell>
          <cell r="H72" t="str">
            <v>BH</v>
          </cell>
          <cell r="I72">
            <v>45000</v>
          </cell>
        </row>
        <row r="73">
          <cell r="D73" t="str">
            <v>BATU TEMPEL HITAM</v>
          </cell>
          <cell r="H73" t="str">
            <v>M2</v>
          </cell>
          <cell r="I73">
            <v>115000</v>
          </cell>
        </row>
        <row r="74">
          <cell r="D74" t="str">
            <v>BATU PARAS</v>
          </cell>
          <cell r="H74" t="str">
            <v>M2</v>
          </cell>
          <cell r="I74">
            <v>105000</v>
          </cell>
        </row>
        <row r="75">
          <cell r="D75" t="str">
            <v>BATU GRANIT</v>
          </cell>
          <cell r="H75" t="str">
            <v>M2</v>
          </cell>
          <cell r="I75">
            <v>275000</v>
          </cell>
        </row>
        <row r="76">
          <cell r="D76" t="str">
            <v>PANEL BETON PRACETAK</v>
          </cell>
          <cell r="H76" t="str">
            <v>LBR</v>
          </cell>
          <cell r="I76">
            <v>125000</v>
          </cell>
        </row>
        <row r="77">
          <cell r="D77" t="str">
            <v>KOLOM BETON PRACETAK</v>
          </cell>
          <cell r="H77" t="str">
            <v>BT</v>
          </cell>
          <cell r="I77">
            <v>250000</v>
          </cell>
        </row>
        <row r="78">
          <cell r="D78" t="str">
            <v>BAHAN  PENUTUP ATAP&amp; LANGIT-LANGIT</v>
          </cell>
          <cell r="I78" t="str">
            <v xml:space="preserve"> </v>
          </cell>
        </row>
        <row r="79">
          <cell r="D79" t="str">
            <v>ASBES GELOMBANG BESAR ( 1,05x3 )</v>
          </cell>
          <cell r="H79" t="str">
            <v>Lbr</v>
          </cell>
          <cell r="I79">
            <v>110000</v>
          </cell>
        </row>
        <row r="80">
          <cell r="D80" t="str">
            <v>ASBES GELOMBANG KECIL ( 1,05x3 )</v>
          </cell>
          <cell r="H80" t="str">
            <v>Lbr</v>
          </cell>
          <cell r="I80">
            <v>65000</v>
          </cell>
        </row>
        <row r="81">
          <cell r="D81" t="str">
            <v>ATAP SENG GELOMBANG KECIL ( 0,25 mm X 240 )</v>
          </cell>
          <cell r="H81" t="str">
            <v>M2</v>
          </cell>
          <cell r="I81">
            <v>30000</v>
          </cell>
        </row>
        <row r="82">
          <cell r="D82" t="str">
            <v>ASBES GELOMBANG BESAR ( 1,05x2,40 )</v>
          </cell>
          <cell r="H82" t="str">
            <v>Lbr</v>
          </cell>
          <cell r="I82">
            <v>54000</v>
          </cell>
        </row>
        <row r="83">
          <cell r="D83" t="str">
            <v>BUBUNGAN ASBES</v>
          </cell>
          <cell r="H83" t="str">
            <v>M'</v>
          </cell>
          <cell r="I83">
            <v>25000</v>
          </cell>
        </row>
        <row r="84">
          <cell r="D84" t="str">
            <v>BUBUNGAN FLUMPRESS</v>
          </cell>
          <cell r="H84" t="str">
            <v>BJ</v>
          </cell>
          <cell r="I84">
            <v>5000</v>
          </cell>
        </row>
        <row r="85">
          <cell r="D85" t="str">
            <v>BUBUNGAN BETON</v>
          </cell>
          <cell r="H85" t="str">
            <v>BJ</v>
          </cell>
          <cell r="I85">
            <v>6000</v>
          </cell>
        </row>
        <row r="86">
          <cell r="D86" t="str">
            <v>BUBUNGAN PLENTHONG BESAR</v>
          </cell>
          <cell r="H86" t="str">
            <v>BJ</v>
          </cell>
          <cell r="I86">
            <v>7000</v>
          </cell>
        </row>
        <row r="87">
          <cell r="D87" t="str">
            <v>BUBUNGAN PLENTHONG KECIL</v>
          </cell>
          <cell r="H87" t="str">
            <v>BJ</v>
          </cell>
          <cell r="I87">
            <v>5000</v>
          </cell>
        </row>
        <row r="88">
          <cell r="D88" t="str">
            <v>BUBUNGAN GLAZUR</v>
          </cell>
          <cell r="H88" t="str">
            <v>BJ</v>
          </cell>
          <cell r="I88">
            <v>7500</v>
          </cell>
        </row>
        <row r="89">
          <cell r="D89" t="str">
            <v>BUBUNGAN KP</v>
          </cell>
          <cell r="H89" t="str">
            <v>BJ</v>
          </cell>
          <cell r="I89">
            <v>6000</v>
          </cell>
        </row>
        <row r="90">
          <cell r="D90" t="str">
            <v>BUBUNGAN METAL</v>
          </cell>
          <cell r="H90" t="str">
            <v>BJ</v>
          </cell>
          <cell r="I90">
            <v>35000</v>
          </cell>
        </row>
        <row r="91">
          <cell r="D91" t="str">
            <v>BUBUNGAN ASPAL</v>
          </cell>
          <cell r="H91" t="str">
            <v>BJ</v>
          </cell>
          <cell r="I91">
            <v>80000</v>
          </cell>
        </row>
        <row r="92">
          <cell r="D92" t="str">
            <v>GENTENG BETON</v>
          </cell>
          <cell r="H92" t="str">
            <v>BJ</v>
          </cell>
          <cell r="I92">
            <v>4000</v>
          </cell>
        </row>
        <row r="93">
          <cell r="D93" t="str">
            <v>GENTENG PLENTONG BESAR</v>
          </cell>
          <cell r="H93" t="str">
            <v>BJ</v>
          </cell>
          <cell r="I93">
            <v>3500</v>
          </cell>
        </row>
        <row r="94">
          <cell r="D94" t="str">
            <v>GENTENG PLENTONG KECIL</v>
          </cell>
          <cell r="H94" t="str">
            <v>BJ</v>
          </cell>
          <cell r="I94">
            <v>2500</v>
          </cell>
        </row>
        <row r="95">
          <cell r="D95" t="str">
            <v>GENTENG GLAZUR ( ISI 18 / M2 )</v>
          </cell>
          <cell r="H95" t="str">
            <v>BJ</v>
          </cell>
          <cell r="I95">
            <v>7000</v>
          </cell>
        </row>
        <row r="96">
          <cell r="D96" t="str">
            <v>GENTENG FLUMPRES</v>
          </cell>
          <cell r="H96" t="str">
            <v>BJ</v>
          </cell>
          <cell r="I96">
            <v>1700</v>
          </cell>
        </row>
        <row r="97">
          <cell r="D97" t="str">
            <v>GENTENG TYPE KP</v>
          </cell>
          <cell r="H97" t="str">
            <v>BJ</v>
          </cell>
          <cell r="I97">
            <v>2700</v>
          </cell>
        </row>
        <row r="98">
          <cell r="D98" t="str">
            <v>GENTENG METAL berpasir</v>
          </cell>
          <cell r="H98" t="str">
            <v>M2</v>
          </cell>
          <cell r="I98">
            <v>100000</v>
          </cell>
        </row>
        <row r="99">
          <cell r="D99" t="str">
            <v>ATAP GENTENG  ASPAL</v>
          </cell>
          <cell r="H99" t="str">
            <v>M2</v>
          </cell>
          <cell r="I99">
            <v>70000</v>
          </cell>
        </row>
        <row r="100">
          <cell r="D100" t="str">
            <v>RANGKA ATAP BAJA RINGAN biru</v>
          </cell>
          <cell r="H100" t="str">
            <v>M2</v>
          </cell>
          <cell r="I100">
            <v>165000</v>
          </cell>
        </row>
        <row r="101">
          <cell r="D101" t="str">
            <v>GALVALUM</v>
          </cell>
          <cell r="H101" t="str">
            <v>M2</v>
          </cell>
          <cell r="I101">
            <v>75000</v>
          </cell>
        </row>
        <row r="102">
          <cell r="D102" t="str">
            <v>PLAFOND GRC 4 mm</v>
          </cell>
          <cell r="H102" t="str">
            <v>LBR</v>
          </cell>
          <cell r="I102">
            <v>52000</v>
          </cell>
        </row>
        <row r="103">
          <cell r="D103" t="str">
            <v>PLAFOND AKUSTIK 30X30</v>
          </cell>
          <cell r="H103" t="str">
            <v>LBR</v>
          </cell>
          <cell r="I103">
            <v>15000</v>
          </cell>
        </row>
        <row r="104">
          <cell r="D104" t="str">
            <v>PLAFOND AKUSTIK 30X60</v>
          </cell>
          <cell r="H104" t="str">
            <v>LBR</v>
          </cell>
          <cell r="I104">
            <v>25000</v>
          </cell>
        </row>
        <row r="105">
          <cell r="D105" t="str">
            <v>PLAFOND AKUSTIK 60X120</v>
          </cell>
          <cell r="H105" t="str">
            <v>LBR</v>
          </cell>
          <cell r="I105">
            <v>39000</v>
          </cell>
        </row>
        <row r="106">
          <cell r="D106" t="str">
            <v>GYPSUM BOARD 9 mm</v>
          </cell>
          <cell r="H106" t="str">
            <v>LBR</v>
          </cell>
          <cell r="I106">
            <v>65000</v>
          </cell>
        </row>
        <row r="107">
          <cell r="D107" t="str">
            <v>KALSIBOARD 1X1</v>
          </cell>
          <cell r="H107" t="str">
            <v>M2</v>
          </cell>
          <cell r="I107">
            <v>35000</v>
          </cell>
        </row>
        <row r="108">
          <cell r="D108" t="str">
            <v>LIST PROFIL</v>
          </cell>
          <cell r="H108" t="str">
            <v>M'</v>
          </cell>
          <cell r="I108">
            <v>2500</v>
          </cell>
        </row>
        <row r="109">
          <cell r="D109" t="str">
            <v>LIST GYPSUM</v>
          </cell>
          <cell r="H109" t="str">
            <v>M'</v>
          </cell>
          <cell r="I109">
            <v>7000</v>
          </cell>
        </row>
        <row r="110">
          <cell r="D110" t="str">
            <v>CASTING</v>
          </cell>
          <cell r="H110" t="str">
            <v>KG</v>
          </cell>
          <cell r="I110">
            <v>2500</v>
          </cell>
        </row>
        <row r="111">
          <cell r="D111" t="str">
            <v>COMPOUN</v>
          </cell>
          <cell r="H111" t="str">
            <v>ZAK</v>
          </cell>
          <cell r="I111">
            <v>65000</v>
          </cell>
        </row>
        <row r="112">
          <cell r="D112" t="str">
            <v>KASA GYPSUM</v>
          </cell>
          <cell r="H112" t="str">
            <v>BH</v>
          </cell>
          <cell r="I112">
            <v>17500</v>
          </cell>
        </row>
        <row r="113">
          <cell r="D113" t="str">
            <v>TALANG KARPET L= 40 CM</v>
          </cell>
          <cell r="H113" t="str">
            <v>M'</v>
          </cell>
          <cell r="I113">
            <v>7500</v>
          </cell>
        </row>
        <row r="114">
          <cell r="D114" t="str">
            <v>TALANG KARPET L = 60 CM</v>
          </cell>
          <cell r="H114" t="str">
            <v>M'</v>
          </cell>
          <cell r="I114">
            <v>9000</v>
          </cell>
        </row>
        <row r="115">
          <cell r="D115" t="str">
            <v>TALANG SENG ( L = 0,90 M )</v>
          </cell>
          <cell r="H115" t="str">
            <v>M'</v>
          </cell>
          <cell r="I115">
            <v>24000</v>
          </cell>
        </row>
        <row r="116">
          <cell r="D116" t="str">
            <v>SENG  DATAR  BJLS  0.3</v>
          </cell>
          <cell r="H116" t="str">
            <v>M'</v>
          </cell>
          <cell r="I116">
            <v>40000</v>
          </cell>
        </row>
        <row r="117">
          <cell r="D117" t="str">
            <v>SENG  GELOMBANG  KECIL</v>
          </cell>
          <cell r="H117" t="str">
            <v>M2</v>
          </cell>
          <cell r="I117">
            <v>25000</v>
          </cell>
        </row>
        <row r="118">
          <cell r="D118" t="str">
            <v>WOODPLANK</v>
          </cell>
          <cell r="H118" t="str">
            <v>M</v>
          </cell>
          <cell r="I118">
            <v>17500</v>
          </cell>
        </row>
        <row r="119">
          <cell r="D119" t="str">
            <v>BAHAN  KAYU</v>
          </cell>
          <cell r="I119" t="str">
            <v xml:space="preserve"> </v>
          </cell>
        </row>
        <row r="120">
          <cell r="D120" t="str">
            <v>PAPAN AKASIA</v>
          </cell>
          <cell r="H120" t="str">
            <v>M3</v>
          </cell>
          <cell r="I120">
            <v>5000000</v>
          </cell>
        </row>
        <row r="121">
          <cell r="D121" t="str">
            <v>PAPAN JATI</v>
          </cell>
          <cell r="H121" t="str">
            <v>M3</v>
          </cell>
          <cell r="I121">
            <v>12000000</v>
          </cell>
        </row>
        <row r="122">
          <cell r="D122" t="str">
            <v>KAYU AKASIA</v>
          </cell>
          <cell r="H122" t="str">
            <v>M3</v>
          </cell>
          <cell r="I122">
            <v>5000000</v>
          </cell>
        </row>
        <row r="123">
          <cell r="D123" t="str">
            <v>KAYU JATI</v>
          </cell>
          <cell r="H123" t="str">
            <v>M3</v>
          </cell>
          <cell r="I123">
            <v>12000000</v>
          </cell>
        </row>
        <row r="124">
          <cell r="D124" t="str">
            <v>KAYU KAMPER</v>
          </cell>
          <cell r="H124" t="str">
            <v>M3</v>
          </cell>
          <cell r="I124">
            <v>9360000</v>
          </cell>
        </row>
        <row r="125">
          <cell r="D125" t="str">
            <v>KAYU KRUING</v>
          </cell>
          <cell r="H125" t="str">
            <v>M3</v>
          </cell>
          <cell r="I125">
            <v>9360000</v>
          </cell>
        </row>
        <row r="126">
          <cell r="D126" t="str">
            <v>KAYU MERANTI</v>
          </cell>
          <cell r="H126" t="str">
            <v>M3</v>
          </cell>
          <cell r="I126">
            <v>6760000</v>
          </cell>
        </row>
        <row r="127">
          <cell r="D127" t="str">
            <v>KAYU SENGON</v>
          </cell>
          <cell r="H127" t="str">
            <v>M3</v>
          </cell>
          <cell r="I127">
            <v>2600000</v>
          </cell>
        </row>
        <row r="128">
          <cell r="D128" t="str">
            <v>TRIPLEK 3MM</v>
          </cell>
          <cell r="H128" t="str">
            <v>LBR</v>
          </cell>
          <cell r="I128">
            <v>46000</v>
          </cell>
        </row>
        <row r="129">
          <cell r="D129" t="str">
            <v>TAEKWOOD</v>
          </cell>
          <cell r="H129" t="str">
            <v>M2</v>
          </cell>
          <cell r="I129">
            <v>42000</v>
          </cell>
        </row>
        <row r="130">
          <cell r="D130" t="str">
            <v>KAYU BEGESTING KELAS II</v>
          </cell>
          <cell r="H130" t="str">
            <v>M3</v>
          </cell>
          <cell r="I130">
            <v>850000</v>
          </cell>
        </row>
        <row r="131">
          <cell r="D131" t="str">
            <v>KAYU BEGESTING KELAS I</v>
          </cell>
          <cell r="H131" t="str">
            <v>M3</v>
          </cell>
          <cell r="I131">
            <v>1500000</v>
          </cell>
        </row>
        <row r="132">
          <cell r="D132" t="str">
            <v xml:space="preserve">RENG / USUK JATI </v>
          </cell>
          <cell r="H132" t="str">
            <v>M3</v>
          </cell>
          <cell r="I132">
            <v>12915000</v>
          </cell>
        </row>
        <row r="133">
          <cell r="D133" t="str">
            <v xml:space="preserve">RENG / USUK AKASIA </v>
          </cell>
          <cell r="H133" t="str">
            <v>M3</v>
          </cell>
          <cell r="I133">
            <v>4305000</v>
          </cell>
        </row>
        <row r="134">
          <cell r="D134" t="str">
            <v>KAYU SENGON 5/7</v>
          </cell>
          <cell r="H134" t="str">
            <v>M3</v>
          </cell>
          <cell r="I134">
            <v>2870000</v>
          </cell>
        </row>
        <row r="135">
          <cell r="D135" t="str">
            <v>BAMBU</v>
          </cell>
          <cell r="H135" t="str">
            <v>BH</v>
          </cell>
          <cell r="I135">
            <v>5000</v>
          </cell>
        </row>
        <row r="136">
          <cell r="D136" t="str">
            <v>BILIK BAMBU</v>
          </cell>
          <cell r="H136" t="str">
            <v>M2</v>
          </cell>
          <cell r="I136">
            <v>57000</v>
          </cell>
        </row>
        <row r="137">
          <cell r="D137" t="str">
            <v>MULTRIPLEK 6 MM</v>
          </cell>
          <cell r="H137" t="str">
            <v>LBR</v>
          </cell>
          <cell r="I137">
            <v>75000</v>
          </cell>
        </row>
        <row r="138">
          <cell r="D138" t="str">
            <v>PLYWOOD TEBAL 9 MM</v>
          </cell>
          <cell r="H138" t="str">
            <v>LBR</v>
          </cell>
          <cell r="I138">
            <v>90000</v>
          </cell>
        </row>
        <row r="139">
          <cell r="D139" t="str">
            <v>BAMBU, PANJANG 4 M</v>
          </cell>
          <cell r="H139" t="str">
            <v>BT</v>
          </cell>
          <cell r="I139">
            <v>5000</v>
          </cell>
        </row>
        <row r="140">
          <cell r="D140" t="str">
            <v>KAYU BEGESTING KELAS III</v>
          </cell>
          <cell r="H140" t="str">
            <v>M3</v>
          </cell>
          <cell r="I140">
            <v>555000</v>
          </cell>
        </row>
        <row r="141">
          <cell r="D141" t="str">
            <v>HPL 1,22 x 2,44 m tebal 0,7 mm</v>
          </cell>
          <cell r="H141" t="str">
            <v>LBR</v>
          </cell>
          <cell r="I141">
            <v>225000</v>
          </cell>
        </row>
        <row r="142">
          <cell r="D142" t="str">
            <v>FORMITE/PENJAGA JARAK BEKISTING/SPACER</v>
          </cell>
          <cell r="H142" t="str">
            <v>M3</v>
          </cell>
          <cell r="I142">
            <v>4500</v>
          </cell>
        </row>
        <row r="143">
          <cell r="D143" t="str">
            <v>FORMIKA</v>
          </cell>
          <cell r="H143" t="str">
            <v>LBR</v>
          </cell>
          <cell r="I143">
            <v>125000</v>
          </cell>
        </row>
        <row r="144">
          <cell r="D144" t="str">
            <v>BAHAN  BESI</v>
          </cell>
        </row>
        <row r="145">
          <cell r="D145" t="str">
            <v>BESI BETON</v>
          </cell>
          <cell r="H145" t="str">
            <v>KG</v>
          </cell>
          <cell r="I145">
            <v>11500</v>
          </cell>
        </row>
        <row r="146">
          <cell r="D146" t="str">
            <v>BESI BETON ULIR</v>
          </cell>
          <cell r="H146" t="str">
            <v>KG</v>
          </cell>
          <cell r="I146">
            <v>11500</v>
          </cell>
        </row>
        <row r="147">
          <cell r="D147" t="str">
            <v>BESI BAJA IWF</v>
          </cell>
          <cell r="H147" t="str">
            <v>KG</v>
          </cell>
          <cell r="I147">
            <v>13250</v>
          </cell>
        </row>
        <row r="148">
          <cell r="D148" t="str">
            <v>KAWAT BETON</v>
          </cell>
          <cell r="H148" t="str">
            <v>KG</v>
          </cell>
          <cell r="I148">
            <v>15000</v>
          </cell>
        </row>
        <row r="149">
          <cell r="D149" t="str">
            <v>BESI ANGKUR Ø=8 mm</v>
          </cell>
          <cell r="H149" t="str">
            <v>KG</v>
          </cell>
          <cell r="I149">
            <v>15000</v>
          </cell>
        </row>
        <row r="150">
          <cell r="D150" t="str">
            <v>PAKU</v>
          </cell>
          <cell r="H150" t="str">
            <v>KG</v>
          </cell>
          <cell r="I150">
            <v>15000</v>
          </cell>
        </row>
        <row r="151">
          <cell r="D151" t="str">
            <v>PAKU 5 CM - 10 CM</v>
          </cell>
          <cell r="H151" t="str">
            <v>KG</v>
          </cell>
          <cell r="I151">
            <v>15000</v>
          </cell>
        </row>
        <row r="152">
          <cell r="D152" t="str">
            <v>PAKU 5 CM - 12 CM</v>
          </cell>
          <cell r="H152" t="str">
            <v>KG</v>
          </cell>
          <cell r="I152">
            <v>15000</v>
          </cell>
        </row>
        <row r="153">
          <cell r="D153" t="str">
            <v>PAKU TRIPLEK</v>
          </cell>
          <cell r="H153" t="str">
            <v>KG</v>
          </cell>
          <cell r="I153">
            <v>20000</v>
          </cell>
        </row>
        <row r="154">
          <cell r="D154" t="str">
            <v>PAKU GYPSUM</v>
          </cell>
          <cell r="H154" t="str">
            <v>KG</v>
          </cell>
          <cell r="I154">
            <v>18000</v>
          </cell>
        </row>
        <row r="155">
          <cell r="D155" t="str">
            <v>PAKU GRC</v>
          </cell>
          <cell r="H155" t="str">
            <v>KG</v>
          </cell>
          <cell r="I155">
            <v>20000</v>
          </cell>
        </row>
        <row r="156">
          <cell r="D156" t="str">
            <v xml:space="preserve">PAKU ASBES </v>
          </cell>
          <cell r="H156" t="str">
            <v>KG</v>
          </cell>
          <cell r="I156">
            <v>20000</v>
          </cell>
        </row>
        <row r="157">
          <cell r="D157" t="str">
            <v>SEKRUP</v>
          </cell>
          <cell r="H157" t="str">
            <v>BH</v>
          </cell>
          <cell r="I157">
            <v>150</v>
          </cell>
        </row>
        <row r="158">
          <cell r="D158" t="str">
            <v>RAMSET</v>
          </cell>
          <cell r="H158" t="str">
            <v>BH</v>
          </cell>
          <cell r="I158">
            <v>7200</v>
          </cell>
        </row>
        <row r="159">
          <cell r="D159" t="str">
            <v>BESI, BEGEL, BAUT</v>
          </cell>
          <cell r="H159" t="str">
            <v>KG</v>
          </cell>
          <cell r="I159">
            <v>14000</v>
          </cell>
        </row>
        <row r="160">
          <cell r="D160" t="str">
            <v>BESI PROFIL</v>
          </cell>
          <cell r="H160" t="str">
            <v>KG</v>
          </cell>
          <cell r="I160">
            <v>15500</v>
          </cell>
        </row>
        <row r="161">
          <cell r="D161" t="str">
            <v>BESI SIKU L 30.30.0</v>
          </cell>
          <cell r="H161" t="str">
            <v>KG</v>
          </cell>
          <cell r="I161">
            <v>0</v>
          </cell>
        </row>
        <row r="162">
          <cell r="D162" t="str">
            <v>BESI PLAT BAJA</v>
          </cell>
          <cell r="H162" t="str">
            <v>KG</v>
          </cell>
          <cell r="I162">
            <v>0</v>
          </cell>
        </row>
        <row r="163">
          <cell r="D163" t="str">
            <v>REL PINTU DORONG</v>
          </cell>
          <cell r="H163" t="str">
            <v>BH</v>
          </cell>
          <cell r="I163">
            <v>350000</v>
          </cell>
        </row>
        <row r="164">
          <cell r="D164" t="str">
            <v>HOLLOW 2/4</v>
          </cell>
          <cell r="H164" t="str">
            <v>BTG</v>
          </cell>
          <cell r="I164">
            <v>25000</v>
          </cell>
        </row>
        <row r="165">
          <cell r="D165" t="str">
            <v>HOLLOW 4/4</v>
          </cell>
          <cell r="H165" t="str">
            <v>BTG</v>
          </cell>
          <cell r="I165">
            <v>32000</v>
          </cell>
        </row>
        <row r="166">
          <cell r="D166" t="str">
            <v>KAWAT DURI</v>
          </cell>
          <cell r="H166" t="str">
            <v>KG</v>
          </cell>
          <cell r="I166">
            <v>9500</v>
          </cell>
        </row>
        <row r="167">
          <cell r="D167" t="str">
            <v>PAGAR KAWAT JARING</v>
          </cell>
          <cell r="H167" t="str">
            <v>LBR</v>
          </cell>
          <cell r="I167">
            <v>80000</v>
          </cell>
        </row>
        <row r="168">
          <cell r="D168" t="str">
            <v>KAWAT NYAMUK</v>
          </cell>
          <cell r="H168" t="str">
            <v>M2</v>
          </cell>
          <cell r="I168">
            <v>8000</v>
          </cell>
        </row>
        <row r="169">
          <cell r="D169" t="str">
            <v>SENG PLAT</v>
          </cell>
          <cell r="H169" t="str">
            <v>M'</v>
          </cell>
          <cell r="I169">
            <v>24000</v>
          </cell>
        </row>
        <row r="170">
          <cell r="D170" t="str">
            <v>JARING KAWAT BAJA DILAS</v>
          </cell>
          <cell r="H170" t="str">
            <v>KG</v>
          </cell>
          <cell r="I170">
            <v>14000</v>
          </cell>
        </row>
        <row r="171">
          <cell r="D171" t="str">
            <v>PENGELASAN</v>
          </cell>
          <cell r="H171" t="str">
            <v>CM</v>
          </cell>
          <cell r="I171">
            <v>0</v>
          </cell>
        </row>
        <row r="172">
          <cell r="D172" t="str">
            <v>BAHAN  SANITAIR / SALURAN  AIR</v>
          </cell>
          <cell r="I172" t="str">
            <v xml:space="preserve"> </v>
          </cell>
        </row>
        <row r="173">
          <cell r="D173" t="str">
            <v>PIPA PVC AW 1/2"</v>
          </cell>
          <cell r="H173" t="str">
            <v>M'</v>
          </cell>
          <cell r="I173">
            <v>5500</v>
          </cell>
        </row>
        <row r="174">
          <cell r="D174" t="str">
            <v>PIPA PVC AW 3/4"</v>
          </cell>
          <cell r="H174" t="str">
            <v>M'</v>
          </cell>
          <cell r="I174">
            <v>6875</v>
          </cell>
        </row>
        <row r="175">
          <cell r="D175" t="str">
            <v>PIPA PVC AW 1"</v>
          </cell>
          <cell r="H175" t="str">
            <v>M'</v>
          </cell>
          <cell r="I175">
            <v>7750</v>
          </cell>
        </row>
        <row r="176">
          <cell r="D176" t="str">
            <v>PIPA PVC AW 1 1/2"</v>
          </cell>
          <cell r="H176" t="str">
            <v>M'</v>
          </cell>
          <cell r="I176">
            <v>10000</v>
          </cell>
        </row>
        <row r="177">
          <cell r="D177" t="str">
            <v>PIPA PVC AW 2"</v>
          </cell>
          <cell r="H177" t="str">
            <v>M'</v>
          </cell>
          <cell r="I177">
            <v>12500</v>
          </cell>
        </row>
        <row r="178">
          <cell r="D178" t="str">
            <v>PIPA PVC AW 3"</v>
          </cell>
          <cell r="H178" t="str">
            <v>M'</v>
          </cell>
          <cell r="I178">
            <v>15000</v>
          </cell>
        </row>
        <row r="179">
          <cell r="D179" t="str">
            <v>PIPA PVC AW 4"</v>
          </cell>
          <cell r="H179" t="str">
            <v>M'</v>
          </cell>
          <cell r="I179">
            <v>24750</v>
          </cell>
        </row>
        <row r="180">
          <cell r="D180" t="str">
            <v>PIPA GALVANIS 1/2"</v>
          </cell>
          <cell r="H180" t="str">
            <v>M'</v>
          </cell>
          <cell r="I180">
            <v>40000</v>
          </cell>
        </row>
        <row r="181">
          <cell r="D181" t="str">
            <v>PIPA GALVANIS 3/4"</v>
          </cell>
          <cell r="H181" t="str">
            <v>M'</v>
          </cell>
          <cell r="I181">
            <v>49000</v>
          </cell>
        </row>
        <row r="182">
          <cell r="D182" t="str">
            <v>PIPA GALVANIS 1"</v>
          </cell>
          <cell r="H182" t="str">
            <v>M'</v>
          </cell>
          <cell r="I182">
            <v>69000</v>
          </cell>
        </row>
        <row r="183">
          <cell r="D183" t="str">
            <v>PIPA GALVANIS 1 1/4"</v>
          </cell>
          <cell r="H183" t="str">
            <v>M'</v>
          </cell>
          <cell r="I183">
            <v>102500</v>
          </cell>
        </row>
        <row r="184">
          <cell r="D184" t="str">
            <v>PIPA GALVANIS 1 1/2"</v>
          </cell>
          <cell r="H184" t="str">
            <v>M'</v>
          </cell>
          <cell r="I184">
            <v>125500</v>
          </cell>
        </row>
        <row r="185">
          <cell r="D185" t="str">
            <v>PIPA GALVANIS 2" MEDIUM B</v>
          </cell>
          <cell r="H185" t="str">
            <v>M'</v>
          </cell>
          <cell r="I185">
            <v>58333.33</v>
          </cell>
        </row>
        <row r="186">
          <cell r="D186" t="str">
            <v>PIPA GALVANIS 2 1/2"</v>
          </cell>
          <cell r="H186" t="str">
            <v>M'</v>
          </cell>
          <cell r="I186">
            <v>206000</v>
          </cell>
        </row>
        <row r="187">
          <cell r="D187" t="str">
            <v>PIPA GALVANIS 3" MEDIUM B</v>
          </cell>
          <cell r="H187" t="str">
            <v>M'</v>
          </cell>
          <cell r="I187">
            <v>108333.33</v>
          </cell>
        </row>
        <row r="188">
          <cell r="D188" t="str">
            <v>PIPA GALVANIS 4"</v>
          </cell>
          <cell r="H188" t="str">
            <v>M'</v>
          </cell>
          <cell r="I188">
            <v>370500</v>
          </cell>
        </row>
        <row r="189">
          <cell r="D189" t="str">
            <v>Strorox-100</v>
          </cell>
          <cell r="H189" t="str">
            <v>M'</v>
          </cell>
          <cell r="I189">
            <v>0</v>
          </cell>
        </row>
        <row r="190">
          <cell r="D190" t="str">
            <v>KLOSET  DUDUK KERAMIK  TOTO</v>
          </cell>
          <cell r="H190" t="str">
            <v>BH</v>
          </cell>
          <cell r="I190">
            <v>2000000</v>
          </cell>
        </row>
        <row r="191">
          <cell r="D191" t="str">
            <v>KLOSET  JONGKOK  KERAMIK  STANDAR</v>
          </cell>
          <cell r="H191" t="str">
            <v>BH</v>
          </cell>
          <cell r="I191">
            <v>125000</v>
          </cell>
        </row>
        <row r="192">
          <cell r="D192" t="str">
            <v>URINOAR  KERAMIK  STANDAR</v>
          </cell>
          <cell r="H192" t="str">
            <v>BH</v>
          </cell>
          <cell r="I192">
            <v>550000</v>
          </cell>
        </row>
        <row r="193">
          <cell r="D193" t="str">
            <v>WASTAFEL  GANTUNG  KERAMIK</v>
          </cell>
          <cell r="H193" t="str">
            <v>BH</v>
          </cell>
          <cell r="I193">
            <v>350000</v>
          </cell>
        </row>
        <row r="194">
          <cell r="D194" t="str">
            <v>KRAN AIR</v>
          </cell>
          <cell r="H194" t="str">
            <v>BH</v>
          </cell>
          <cell r="I194">
            <v>22000</v>
          </cell>
        </row>
        <row r="195">
          <cell r="D195" t="str">
            <v>BUIS BETON U 20</v>
          </cell>
          <cell r="H195" t="str">
            <v>M'</v>
          </cell>
          <cell r="I195">
            <v>27000</v>
          </cell>
        </row>
        <row r="196">
          <cell r="D196" t="str">
            <v>BUIS BETON U 30</v>
          </cell>
          <cell r="H196" t="str">
            <v>M'</v>
          </cell>
          <cell r="I196">
            <v>40000</v>
          </cell>
        </row>
        <row r="197">
          <cell r="D197" t="str">
            <v>GORONG-GORONG DIA 60</v>
          </cell>
          <cell r="H197" t="str">
            <v>M'</v>
          </cell>
          <cell r="I197">
            <v>85000</v>
          </cell>
        </row>
        <row r="198">
          <cell r="D198" t="str">
            <v>GORONG-GORONG DIA 80</v>
          </cell>
          <cell r="H198" t="str">
            <v>M'</v>
          </cell>
          <cell r="I198">
            <v>115000</v>
          </cell>
        </row>
        <row r="199">
          <cell r="D199" t="str">
            <v>GORONG-GORONG DIA 100</v>
          </cell>
          <cell r="H199" t="str">
            <v>M'</v>
          </cell>
          <cell r="I199">
            <v>140000</v>
          </cell>
        </row>
        <row r="200">
          <cell r="D200" t="str">
            <v>GRILL</v>
          </cell>
          <cell r="H200" t="str">
            <v>M'</v>
          </cell>
          <cell r="I200">
            <v>90000</v>
          </cell>
        </row>
        <row r="201">
          <cell r="D201" t="str">
            <v>Waterstop lebar 150 mm</v>
          </cell>
          <cell r="H201" t="str">
            <v>M'</v>
          </cell>
          <cell r="I201">
            <v>25000</v>
          </cell>
        </row>
        <row r="202">
          <cell r="D202" t="str">
            <v>Waterstop lebar 200 mm</v>
          </cell>
          <cell r="H202" t="str">
            <v>M'</v>
          </cell>
          <cell r="I202">
            <v>35000</v>
          </cell>
        </row>
        <row r="203">
          <cell r="D203" t="str">
            <v>Waterstop lebar 230 mm - 320 mm</v>
          </cell>
          <cell r="H203" t="str">
            <v>M'</v>
          </cell>
          <cell r="I203">
            <v>40000</v>
          </cell>
        </row>
        <row r="204">
          <cell r="D204" t="str">
            <v>FLOOR DRAIN</v>
          </cell>
          <cell r="H204" t="str">
            <v>BH</v>
          </cell>
          <cell r="I204">
            <v>125000</v>
          </cell>
        </row>
        <row r="205">
          <cell r="D205" t="str">
            <v>IJUK</v>
          </cell>
          <cell r="H205" t="str">
            <v>KG</v>
          </cell>
          <cell r="I205">
            <v>60000</v>
          </cell>
        </row>
        <row r="206">
          <cell r="D206" t="str">
            <v>BAHAN  FINISHING</v>
          </cell>
        </row>
        <row r="207">
          <cell r="D207" t="str">
            <v>CAT BESI SETARA ICI</v>
          </cell>
          <cell r="H207" t="str">
            <v>KG</v>
          </cell>
          <cell r="I207">
            <v>65000</v>
          </cell>
        </row>
        <row r="208">
          <cell r="D208" t="str">
            <v>CAT ANTI JAMUR</v>
          </cell>
          <cell r="H208" t="str">
            <v>KG</v>
          </cell>
          <cell r="I208">
            <v>75000</v>
          </cell>
        </row>
        <row r="209">
          <cell r="D209" t="str">
            <v>CAT GENTENG</v>
          </cell>
          <cell r="H209" t="str">
            <v>KG</v>
          </cell>
          <cell r="I209">
            <v>25000</v>
          </cell>
        </row>
        <row r="210">
          <cell r="D210" t="str">
            <v>CAT KAYU DASAR</v>
          </cell>
          <cell r="H210" t="str">
            <v>KG</v>
          </cell>
          <cell r="I210">
            <v>45000</v>
          </cell>
        </row>
        <row r="211">
          <cell r="D211" t="str">
            <v>CAT KAYU PENUTUP</v>
          </cell>
          <cell r="H211" t="str">
            <v>KG</v>
          </cell>
          <cell r="I211">
            <v>45000</v>
          </cell>
        </row>
        <row r="212">
          <cell r="D212" t="str">
            <v>CAT TEMBOK DASAR</v>
          </cell>
          <cell r="H212" t="str">
            <v>KG</v>
          </cell>
          <cell r="I212">
            <v>30000</v>
          </cell>
        </row>
        <row r="213">
          <cell r="D213" t="str">
            <v>CAT TEMBOK PENUTUP</v>
          </cell>
          <cell r="H213" t="str">
            <v>KG</v>
          </cell>
          <cell r="I213">
            <v>30000</v>
          </cell>
        </row>
        <row r="214">
          <cell r="D214" t="str">
            <v>DEMPUL</v>
          </cell>
          <cell r="H214" t="str">
            <v>KG</v>
          </cell>
          <cell r="I214">
            <v>25000</v>
          </cell>
        </row>
        <row r="215">
          <cell r="D215" t="str">
            <v>ROL CAT</v>
          </cell>
          <cell r="H215" t="str">
            <v>BH</v>
          </cell>
          <cell r="I215">
            <v>32500</v>
          </cell>
        </row>
        <row r="216">
          <cell r="D216" t="str">
            <v>MENI</v>
          </cell>
          <cell r="H216" t="str">
            <v>KG</v>
          </cell>
          <cell r="I216">
            <v>25000</v>
          </cell>
        </row>
        <row r="217">
          <cell r="D217" t="str">
            <v>MINYAK CAT / TINER</v>
          </cell>
          <cell r="H217" t="str">
            <v>LTR</v>
          </cell>
          <cell r="I217">
            <v>25000</v>
          </cell>
        </row>
        <row r="218">
          <cell r="D218" t="str">
            <v>TER</v>
          </cell>
          <cell r="H218" t="str">
            <v>LTR</v>
          </cell>
          <cell r="I218">
            <v>20000</v>
          </cell>
        </row>
        <row r="219">
          <cell r="D219" t="str">
            <v>BATU APUNG</v>
          </cell>
          <cell r="H219" t="str">
            <v>KG</v>
          </cell>
          <cell r="I219">
            <v>25000</v>
          </cell>
        </row>
        <row r="220">
          <cell r="D220" t="str">
            <v>PLAMIR</v>
          </cell>
          <cell r="H220" t="str">
            <v>KG</v>
          </cell>
          <cell r="I220">
            <v>25000</v>
          </cell>
        </row>
        <row r="221">
          <cell r="D221" t="str">
            <v>SIRLAK</v>
          </cell>
          <cell r="H221" t="str">
            <v>KG</v>
          </cell>
          <cell r="I221">
            <v>150000</v>
          </cell>
        </row>
        <row r="222">
          <cell r="D222" t="str">
            <v>SPIRITUS</v>
          </cell>
          <cell r="H222" t="str">
            <v>LTR</v>
          </cell>
          <cell r="I222">
            <v>11000</v>
          </cell>
        </row>
        <row r="223">
          <cell r="D223" t="str">
            <v>AMPELAS</v>
          </cell>
          <cell r="H223" t="str">
            <v>LBR</v>
          </cell>
          <cell r="I223">
            <v>3500</v>
          </cell>
        </row>
        <row r="224">
          <cell r="D224" t="str">
            <v>WALL PAPER</v>
          </cell>
          <cell r="H224" t="str">
            <v>M2</v>
          </cell>
          <cell r="I224">
            <v>55000</v>
          </cell>
        </row>
        <row r="225">
          <cell r="D225" t="str">
            <v>SODA API</v>
          </cell>
          <cell r="H225" t="str">
            <v>KG</v>
          </cell>
          <cell r="I225">
            <v>35000</v>
          </cell>
        </row>
        <row r="226">
          <cell r="D226" t="str">
            <v>PEREKAT</v>
          </cell>
          <cell r="H226" t="str">
            <v>KG</v>
          </cell>
          <cell r="I226">
            <v>25000</v>
          </cell>
        </row>
        <row r="227">
          <cell r="D227" t="str">
            <v>LEM KAYU</v>
          </cell>
          <cell r="H227" t="str">
            <v>KG</v>
          </cell>
          <cell r="I227">
            <v>14000</v>
          </cell>
        </row>
        <row r="228">
          <cell r="D228" t="str">
            <v>POLITUR</v>
          </cell>
          <cell r="H228" t="str">
            <v>LTR</v>
          </cell>
          <cell r="I228">
            <v>35000</v>
          </cell>
        </row>
        <row r="229">
          <cell r="D229" t="str">
            <v>POLITUR JADI</v>
          </cell>
          <cell r="H229" t="str">
            <v>LTR</v>
          </cell>
          <cell r="I229">
            <v>50000</v>
          </cell>
        </row>
        <row r="230">
          <cell r="D230" t="str">
            <v>VERNIS</v>
          </cell>
          <cell r="H230" t="str">
            <v>LTR</v>
          </cell>
          <cell r="I230">
            <v>30000</v>
          </cell>
        </row>
        <row r="231">
          <cell r="D231" t="str">
            <v xml:space="preserve">BAHAN  PENGGANTUNG / PENGUNCI </v>
          </cell>
        </row>
        <row r="232">
          <cell r="D232" t="str">
            <v>DOOR STOP</v>
          </cell>
          <cell r="H232" t="str">
            <v>BH</v>
          </cell>
          <cell r="I232">
            <v>25000</v>
          </cell>
        </row>
        <row r="233">
          <cell r="D233" t="str">
            <v>DOOR CLOSER</v>
          </cell>
          <cell r="H233" t="str">
            <v>BH</v>
          </cell>
          <cell r="I233">
            <v>150000</v>
          </cell>
        </row>
        <row r="234">
          <cell r="D234" t="str">
            <v>ENGSEL JENDELA (Stainlees)</v>
          </cell>
          <cell r="H234" t="str">
            <v>BH</v>
          </cell>
          <cell r="I234">
            <v>17500</v>
          </cell>
        </row>
        <row r="235">
          <cell r="D235" t="str">
            <v>ENGSEL PINTU (Stainlees)</v>
          </cell>
          <cell r="H235" t="str">
            <v>BH</v>
          </cell>
          <cell r="I235">
            <v>20000</v>
          </cell>
        </row>
        <row r="236">
          <cell r="D236" t="str">
            <v xml:space="preserve">CASEMENT JENDELA </v>
          </cell>
          <cell r="H236" t="str">
            <v>BH</v>
          </cell>
          <cell r="I236">
            <v>16500</v>
          </cell>
        </row>
        <row r="237">
          <cell r="D237" t="str">
            <v>GRENDEL JENDELA</v>
          </cell>
          <cell r="H237" t="str">
            <v>BH</v>
          </cell>
          <cell r="I237">
            <v>17500</v>
          </cell>
        </row>
        <row r="238">
          <cell r="D238" t="str">
            <v>GRENDEL PINTU</v>
          </cell>
          <cell r="H238" t="str">
            <v>BH</v>
          </cell>
          <cell r="I238">
            <v>18000</v>
          </cell>
        </row>
        <row r="239">
          <cell r="D239" t="str">
            <v>KAIT ANGIN</v>
          </cell>
          <cell r="H239" t="str">
            <v>BH</v>
          </cell>
          <cell r="I239">
            <v>15000</v>
          </cell>
        </row>
        <row r="240">
          <cell r="D240" t="str">
            <v xml:space="preserve">KUNCI TANAM 2 X PUTAR </v>
          </cell>
          <cell r="H240" t="str">
            <v>BH</v>
          </cell>
          <cell r="I240">
            <v>180000</v>
          </cell>
        </row>
        <row r="241">
          <cell r="D241" t="str">
            <v>HANDLE PINTU</v>
          </cell>
          <cell r="H241" t="str">
            <v>BH</v>
          </cell>
          <cell r="I241">
            <v>150000</v>
          </cell>
        </row>
        <row r="242">
          <cell r="D242" t="str">
            <v>KUNCI TANAM KAMAR MANDI</v>
          </cell>
          <cell r="H242" t="str">
            <v>BH</v>
          </cell>
          <cell r="I242">
            <v>250000</v>
          </cell>
        </row>
        <row r="243">
          <cell r="D243" t="str">
            <v>SLOT TANAM (Lock case dan Cylinder)</v>
          </cell>
          <cell r="H243" t="str">
            <v>BH</v>
          </cell>
          <cell r="I243">
            <v>120000</v>
          </cell>
        </row>
        <row r="244">
          <cell r="D244" t="str">
            <v>PEGANGAN JENDELA</v>
          </cell>
          <cell r="H244" t="str">
            <v>BH</v>
          </cell>
          <cell r="I244">
            <v>7000</v>
          </cell>
        </row>
        <row r="245">
          <cell r="D245" t="str">
            <v>PEGANGAN PINTU</v>
          </cell>
          <cell r="H245" t="str">
            <v>BH</v>
          </cell>
          <cell r="I245">
            <v>35000</v>
          </cell>
        </row>
        <row r="246">
          <cell r="D246" t="str">
            <v>KUNCI SILINDER</v>
          </cell>
          <cell r="H246" t="str">
            <v>BH</v>
          </cell>
          <cell r="I246">
            <v>80000</v>
          </cell>
        </row>
        <row r="247">
          <cell r="D247" t="str">
            <v>BAHAN  LISTRIK</v>
          </cell>
        </row>
        <row r="248">
          <cell r="D248" t="str">
            <v>LAMPU BARET</v>
          </cell>
          <cell r="H248" t="str">
            <v>BH</v>
          </cell>
          <cell r="I248">
            <v>200000</v>
          </cell>
        </row>
        <row r="249">
          <cell r="D249" t="str">
            <v>LAMPU XL 8 WATT</v>
          </cell>
          <cell r="H249" t="str">
            <v>BH</v>
          </cell>
          <cell r="I249">
            <v>150000</v>
          </cell>
        </row>
        <row r="250">
          <cell r="D250" t="str">
            <v>LAMPU XL 11 WATT</v>
          </cell>
          <cell r="H250" t="str">
            <v>BH</v>
          </cell>
          <cell r="I250">
            <v>150000</v>
          </cell>
        </row>
        <row r="251">
          <cell r="D251" t="str">
            <v>LAMPU XL 18 WATT</v>
          </cell>
          <cell r="H251" t="str">
            <v>BH</v>
          </cell>
          <cell r="I251">
            <v>150000</v>
          </cell>
        </row>
        <row r="252">
          <cell r="D252" t="str">
            <v>LAMPU XL 10 WATT</v>
          </cell>
          <cell r="H252" t="str">
            <v>BH</v>
          </cell>
          <cell r="I252">
            <v>150000</v>
          </cell>
        </row>
        <row r="253">
          <cell r="D253" t="str">
            <v>LAMPU TL 20 WATT</v>
          </cell>
          <cell r="H253" t="str">
            <v>BH</v>
          </cell>
          <cell r="I253">
            <v>46000</v>
          </cell>
        </row>
        <row r="254">
          <cell r="D254" t="str">
            <v>LAMPU HALIDE 70-150 W PUTIH</v>
          </cell>
          <cell r="H254" t="str">
            <v>BH</v>
          </cell>
          <cell r="I254">
            <v>1170000</v>
          </cell>
        </row>
        <row r="255">
          <cell r="D255" t="str">
            <v>LAMPU HALIDE 250-400 W PUTIH</v>
          </cell>
          <cell r="H255" t="str">
            <v>BH</v>
          </cell>
          <cell r="I255">
            <v>1800000</v>
          </cell>
        </row>
        <row r="256">
          <cell r="D256" t="str">
            <v>Lampu Dinding Antik &amp; Asesories</v>
          </cell>
          <cell r="H256" t="str">
            <v>BH</v>
          </cell>
          <cell r="I256">
            <v>650000</v>
          </cell>
        </row>
        <row r="257">
          <cell r="D257" t="str">
            <v>PANEL BOX + MCB</v>
          </cell>
          <cell r="H257" t="str">
            <v>BH</v>
          </cell>
          <cell r="I257">
            <v>125000</v>
          </cell>
        </row>
        <row r="258">
          <cell r="D258" t="str">
            <v>KABEL NYA 1 X 2,5 mm</v>
          </cell>
          <cell r="H258" t="str">
            <v>M'</v>
          </cell>
          <cell r="I258">
            <v>2250</v>
          </cell>
        </row>
        <row r="259">
          <cell r="D259" t="str">
            <v>PIPA PRALON 5/8"</v>
          </cell>
          <cell r="H259" t="str">
            <v>BTG</v>
          </cell>
          <cell r="I259">
            <v>11500</v>
          </cell>
        </row>
        <row r="260">
          <cell r="D260" t="str">
            <v>STOP KONTAK + INDOOS</v>
          </cell>
          <cell r="H260" t="str">
            <v>UNIT</v>
          </cell>
          <cell r="I260">
            <v>17500</v>
          </cell>
        </row>
        <row r="261">
          <cell r="D261" t="str">
            <v>SAKLAR TUNGGAL + INDOOS</v>
          </cell>
          <cell r="H261" t="str">
            <v>UNIT</v>
          </cell>
          <cell r="I261">
            <v>15000</v>
          </cell>
        </row>
        <row r="262">
          <cell r="D262" t="str">
            <v>SAKLAR GANDA + INDOOS</v>
          </cell>
          <cell r="H262" t="str">
            <v>UNIT</v>
          </cell>
          <cell r="I262">
            <v>17500</v>
          </cell>
        </row>
        <row r="263">
          <cell r="D263" t="str">
            <v>ISOLASI</v>
          </cell>
          <cell r="H263" t="str">
            <v>BH</v>
          </cell>
          <cell r="I263">
            <v>7500</v>
          </cell>
        </row>
        <row r="264">
          <cell r="D264" t="str">
            <v>OPER SPANENG</v>
          </cell>
          <cell r="H264" t="str">
            <v>UNIT</v>
          </cell>
        </row>
        <row r="265">
          <cell r="D265" t="str">
            <v>BAHAN ALUMINIUM</v>
          </cell>
        </row>
        <row r="266">
          <cell r="D266" t="str">
            <v>PROFIL ALUMINIUM</v>
          </cell>
          <cell r="H266" t="str">
            <v>M</v>
          </cell>
          <cell r="I266">
            <v>82000</v>
          </cell>
        </row>
        <row r="267">
          <cell r="D267" t="str">
            <v>RANGKA ALUMINIUM</v>
          </cell>
          <cell r="H267" t="str">
            <v>M</v>
          </cell>
          <cell r="I267">
            <v>58500</v>
          </cell>
        </row>
        <row r="268">
          <cell r="D268" t="str">
            <v>RANGKA ALUMINIUM JENDELA</v>
          </cell>
          <cell r="H268" t="str">
            <v>M</v>
          </cell>
          <cell r="I268">
            <v>80000</v>
          </cell>
        </row>
        <row r="269">
          <cell r="D269" t="str">
            <v>ROLLING DOOR ALUMINIUM</v>
          </cell>
          <cell r="H269" t="str">
            <v>M</v>
          </cell>
          <cell r="I269">
            <v>350000</v>
          </cell>
        </row>
        <row r="270">
          <cell r="D270" t="str">
            <v>SUNSCREEN ALLUMINIUM</v>
          </cell>
          <cell r="H270" t="str">
            <v>M2</v>
          </cell>
          <cell r="I270">
            <v>0</v>
          </cell>
        </row>
        <row r="271">
          <cell r="D271" t="str">
            <v>SKRUP FIXER</v>
          </cell>
          <cell r="H271" t="str">
            <v>BH</v>
          </cell>
          <cell r="I271">
            <v>6050</v>
          </cell>
        </row>
        <row r="272">
          <cell r="D272" t="str">
            <v>PAKU RIPET</v>
          </cell>
          <cell r="H272" t="str">
            <v>BH</v>
          </cell>
          <cell r="I272">
            <v>3700</v>
          </cell>
        </row>
        <row r="273">
          <cell r="D273" t="str">
            <v>SEALANT</v>
          </cell>
          <cell r="H273" t="str">
            <v>TUBE</v>
          </cell>
          <cell r="I273">
            <v>40000</v>
          </cell>
        </row>
        <row r="274">
          <cell r="D274" t="str">
            <v>ALUMINIUM STRIP</v>
          </cell>
          <cell r="H274" t="str">
            <v>M</v>
          </cell>
          <cell r="I274">
            <v>80107</v>
          </cell>
        </row>
        <row r="275">
          <cell r="D275" t="str">
            <v>PROFIL ALLUMINIUM "T"</v>
          </cell>
          <cell r="H275" t="str">
            <v>M</v>
          </cell>
          <cell r="I275">
            <v>7500</v>
          </cell>
        </row>
        <row r="276">
          <cell r="D276" t="str">
            <v>PINTU ALUMINIUM</v>
          </cell>
          <cell r="H276" t="str">
            <v>M</v>
          </cell>
          <cell r="I276">
            <v>45350</v>
          </cell>
        </row>
        <row r="277">
          <cell r="D277" t="str">
            <v>PROFIL KACA</v>
          </cell>
          <cell r="H277" t="str">
            <v>M</v>
          </cell>
          <cell r="I277">
            <v>58500</v>
          </cell>
        </row>
        <row r="278">
          <cell r="D278" t="str">
            <v>RAMBUNCIS</v>
          </cell>
          <cell r="H278" t="str">
            <v>BH</v>
          </cell>
          <cell r="I278">
            <v>25000</v>
          </cell>
        </row>
        <row r="279">
          <cell r="D279" t="str">
            <v>LAMSKAR</v>
          </cell>
          <cell r="H279" t="str">
            <v>BH</v>
          </cell>
          <cell r="I279">
            <v>23000</v>
          </cell>
        </row>
        <row r="280">
          <cell r="D280" t="str">
            <v>SEAL KARET</v>
          </cell>
          <cell r="H280" t="str">
            <v>m'</v>
          </cell>
          <cell r="I280">
            <v>3650</v>
          </cell>
        </row>
        <row r="281">
          <cell r="D281" t="str">
            <v>PAKU BAUT</v>
          </cell>
          <cell r="H281" t="str">
            <v>BH</v>
          </cell>
          <cell r="I281">
            <v>58500</v>
          </cell>
        </row>
        <row r="282">
          <cell r="D282" t="str">
            <v>ALUMINIUM FOIL</v>
          </cell>
          <cell r="H282" t="str">
            <v>M2</v>
          </cell>
          <cell r="I282">
            <v>30000</v>
          </cell>
        </row>
        <row r="283">
          <cell r="D283" t="str">
            <v>BAHAN  LAIN - LAIN</v>
          </cell>
        </row>
        <row r="284">
          <cell r="D284" t="str">
            <v>KACA  BENING  5  MM</v>
          </cell>
          <cell r="H284" t="str">
            <v>M2</v>
          </cell>
          <cell r="I284">
            <v>95000</v>
          </cell>
        </row>
        <row r="285">
          <cell r="D285" t="str">
            <v>KACA  BENING 8  MM</v>
          </cell>
          <cell r="H285" t="str">
            <v>M2</v>
          </cell>
          <cell r="I285">
            <v>145000</v>
          </cell>
        </row>
        <row r="286">
          <cell r="D286" t="str">
            <v>KACA  RAYBEN  5  MM</v>
          </cell>
          <cell r="H286" t="str">
            <v>M2</v>
          </cell>
          <cell r="I286">
            <v>110000</v>
          </cell>
        </row>
        <row r="287">
          <cell r="D287" t="str">
            <v>KACA ES 5 mm</v>
          </cell>
          <cell r="H287" t="str">
            <v>M2</v>
          </cell>
          <cell r="I287">
            <v>135000</v>
          </cell>
        </row>
        <row r="288">
          <cell r="D288" t="str">
            <v>KACA TEMPERED 12 MM</v>
          </cell>
          <cell r="H288" t="str">
            <v>M2</v>
          </cell>
          <cell r="I288">
            <v>650000</v>
          </cell>
        </row>
        <row r="289">
          <cell r="D289" t="str">
            <v>JENDELA NAKO</v>
          </cell>
          <cell r="H289" t="str">
            <v>BH</v>
          </cell>
          <cell r="I289">
            <v>27500</v>
          </cell>
        </row>
        <row r="290">
          <cell r="D290" t="str">
            <v>VENETIONS BLINDS DAN VERTICAL BLINDS (TIRAI)</v>
          </cell>
          <cell r="H290" t="str">
            <v>M2</v>
          </cell>
          <cell r="I290">
            <v>235000</v>
          </cell>
        </row>
        <row r="291">
          <cell r="D291" t="str">
            <v>ROLLING DOOR</v>
          </cell>
          <cell r="H291" t="str">
            <v>M2</v>
          </cell>
          <cell r="I291">
            <v>350000</v>
          </cell>
        </row>
        <row r="292">
          <cell r="D292" t="str">
            <v>FOLDING GATE BESI</v>
          </cell>
          <cell r="H292" t="str">
            <v>M2</v>
          </cell>
          <cell r="I292">
            <v>460000</v>
          </cell>
        </row>
        <row r="293">
          <cell r="D293" t="str">
            <v>FOLDING GATE PLASTIK/PVC</v>
          </cell>
          <cell r="H293" t="str">
            <v>M2</v>
          </cell>
          <cell r="I293">
            <v>0</v>
          </cell>
        </row>
        <row r="294">
          <cell r="D294" t="str">
            <v>PAGAR BRC ( 1,2 X 2,4 M )  ø 8 MM</v>
          </cell>
          <cell r="H294" t="str">
            <v>BH</v>
          </cell>
          <cell r="I294">
            <v>240000</v>
          </cell>
        </row>
        <row r="295">
          <cell r="D295" t="str">
            <v>PAGAR BRC ( 1,2 X 2,4 M ) ø 6 MM</v>
          </cell>
          <cell r="H295" t="str">
            <v>BH</v>
          </cell>
          <cell r="I295">
            <v>185000</v>
          </cell>
        </row>
        <row r="296">
          <cell r="D296" t="str">
            <v>BOUWPLANK</v>
          </cell>
          <cell r="H296" t="str">
            <v>M'</v>
          </cell>
          <cell r="I296">
            <v>26000</v>
          </cell>
        </row>
        <row r="297">
          <cell r="D297" t="str">
            <v>SEAL TAPE</v>
          </cell>
          <cell r="H297" t="str">
            <v>BH</v>
          </cell>
          <cell r="I297">
            <v>8500</v>
          </cell>
        </row>
        <row r="298">
          <cell r="D298" t="str">
            <v>KOL-KOLAN</v>
          </cell>
          <cell r="H298" t="str">
            <v>M'</v>
          </cell>
          <cell r="I298">
            <v>75000</v>
          </cell>
        </row>
        <row r="299">
          <cell r="D299" t="str">
            <v>KAWAT DURI (PAGAR)</v>
          </cell>
          <cell r="H299" t="str">
            <v xml:space="preserve">M' </v>
          </cell>
          <cell r="I299">
            <v>4850</v>
          </cell>
        </row>
        <row r="300">
          <cell r="D300" t="str">
            <v>KAWAT LAS</v>
          </cell>
          <cell r="H300" t="str">
            <v xml:space="preserve">M' </v>
          </cell>
          <cell r="I300">
            <v>0</v>
          </cell>
        </row>
        <row r="301">
          <cell r="D301" t="str">
            <v>KAWAT LAS LISTRIK</v>
          </cell>
          <cell r="H301" t="str">
            <v xml:space="preserve">M' </v>
          </cell>
          <cell r="I301">
            <v>0</v>
          </cell>
        </row>
        <row r="302">
          <cell r="D302" t="str">
            <v xml:space="preserve">ASPAL </v>
          </cell>
          <cell r="H302" t="str">
            <v>KG</v>
          </cell>
          <cell r="I302">
            <v>12500</v>
          </cell>
        </row>
        <row r="303">
          <cell r="D303" t="str">
            <v>SOLAR</v>
          </cell>
          <cell r="H303" t="str">
            <v>LTR</v>
          </cell>
          <cell r="I303">
            <v>7800</v>
          </cell>
        </row>
        <row r="304">
          <cell r="D304" t="str">
            <v>MINYAK PELUMAS</v>
          </cell>
          <cell r="H304" t="str">
            <v>LTR</v>
          </cell>
          <cell r="I304">
            <v>9000</v>
          </cell>
        </row>
        <row r="305">
          <cell r="D305" t="str">
            <v>MINYAK BEKISTING</v>
          </cell>
          <cell r="H305" t="str">
            <v>LTR</v>
          </cell>
          <cell r="I305">
            <v>2500</v>
          </cell>
        </row>
        <row r="306">
          <cell r="D306" t="str">
            <v>KERANJANG</v>
          </cell>
          <cell r="H306" t="str">
            <v>M'</v>
          </cell>
          <cell r="I306">
            <v>11000</v>
          </cell>
        </row>
        <row r="307">
          <cell r="D307" t="str">
            <v>TIMBRIS</v>
          </cell>
          <cell r="H307" t="str">
            <v>SEWA/HR</v>
          </cell>
          <cell r="I307">
            <v>29150</v>
          </cell>
        </row>
        <row r="308">
          <cell r="D308" t="str">
            <v>EMBER</v>
          </cell>
          <cell r="H308" t="str">
            <v>BH</v>
          </cell>
          <cell r="I308">
            <v>3500</v>
          </cell>
        </row>
        <row r="309">
          <cell r="D309" t="str">
            <v>KASUT KAYU</v>
          </cell>
          <cell r="H309" t="str">
            <v>BH</v>
          </cell>
          <cell r="I309">
            <v>12500</v>
          </cell>
        </row>
        <row r="310">
          <cell r="D310" t="str">
            <v>KOTAK ADUKAN</v>
          </cell>
          <cell r="H310" t="str">
            <v>BH</v>
          </cell>
          <cell r="I310">
            <v>50000</v>
          </cell>
        </row>
        <row r="311">
          <cell r="D311" t="str">
            <v>CETOK</v>
          </cell>
          <cell r="H311" t="str">
            <v>BH</v>
          </cell>
          <cell r="I311">
            <v>17000</v>
          </cell>
        </row>
        <row r="312">
          <cell r="D312" t="str">
            <v>KUAS</v>
          </cell>
          <cell r="H312" t="str">
            <v>BH</v>
          </cell>
          <cell r="I312">
            <v>4500</v>
          </cell>
        </row>
        <row r="313">
          <cell r="D313" t="str">
            <v>SABUN CUCI</v>
          </cell>
          <cell r="H313" t="str">
            <v>KG</v>
          </cell>
          <cell r="I313">
            <v>20000</v>
          </cell>
        </row>
        <row r="320">
          <cell r="H320" t="str">
            <v>SATUAN</v>
          </cell>
          <cell r="I320" t="str">
            <v>UPAH / HARI (Rp)</v>
          </cell>
        </row>
        <row r="322">
          <cell r="D322" t="str">
            <v>MANDOR</v>
          </cell>
          <cell r="H322" t="str">
            <v>ORG</v>
          </cell>
          <cell r="I322">
            <v>85000</v>
          </cell>
        </row>
        <row r="323">
          <cell r="D323" t="str">
            <v>KEPALA TUKANG</v>
          </cell>
          <cell r="H323" t="str">
            <v>ORG</v>
          </cell>
          <cell r="I323">
            <v>80000</v>
          </cell>
        </row>
        <row r="324">
          <cell r="D324" t="str">
            <v>TUKANG BATU</v>
          </cell>
          <cell r="H324" t="str">
            <v>ORG</v>
          </cell>
          <cell r="I324">
            <v>75000</v>
          </cell>
        </row>
        <row r="325">
          <cell r="D325" t="str">
            <v>TUKANG BESI</v>
          </cell>
          <cell r="H325" t="str">
            <v>ORG</v>
          </cell>
          <cell r="I325">
            <v>75000</v>
          </cell>
        </row>
        <row r="326">
          <cell r="D326" t="str">
            <v>TUKANG KAYU</v>
          </cell>
          <cell r="H326" t="str">
            <v>ORG</v>
          </cell>
          <cell r="I326">
            <v>75000</v>
          </cell>
        </row>
        <row r="327">
          <cell r="D327" t="str">
            <v>TUKANG CAT</v>
          </cell>
          <cell r="H327" t="str">
            <v>ORG</v>
          </cell>
          <cell r="I327">
            <v>75000</v>
          </cell>
        </row>
        <row r="328">
          <cell r="D328" t="str">
            <v>PEKERJA</v>
          </cell>
          <cell r="H328" t="str">
            <v>ORG</v>
          </cell>
          <cell r="I328">
            <v>65000</v>
          </cell>
        </row>
        <row r="329">
          <cell r="D329" t="str">
            <v>BURUH TAK TERLATIH</v>
          </cell>
          <cell r="H329" t="str">
            <v>ORG</v>
          </cell>
          <cell r="I329">
            <v>65000</v>
          </cell>
        </row>
        <row r="330">
          <cell r="D330" t="str">
            <v>OPERATOR TERLATIH</v>
          </cell>
          <cell r="H330" t="str">
            <v>ORG</v>
          </cell>
          <cell r="I330">
            <v>75000</v>
          </cell>
        </row>
        <row r="331">
          <cell r="D331" t="str">
            <v>PEMBANTU OPERATOR</v>
          </cell>
          <cell r="H331" t="str">
            <v>ORG</v>
          </cell>
          <cell r="I331">
            <v>65000</v>
          </cell>
        </row>
        <row r="332">
          <cell r="D332" t="str">
            <v>SOPIR</v>
          </cell>
          <cell r="H332" t="str">
            <v>ORG</v>
          </cell>
          <cell r="I332">
            <v>75000</v>
          </cell>
        </row>
        <row r="333">
          <cell r="D333" t="str">
            <v>PEMBANTU SOPIR</v>
          </cell>
          <cell r="H333" t="str">
            <v>ORG</v>
          </cell>
          <cell r="I333">
            <v>65000</v>
          </cell>
        </row>
        <row r="334">
          <cell r="D334" t="str">
            <v xml:space="preserve">TUKANG ALUMUNIUM </v>
          </cell>
          <cell r="H334" t="str">
            <v>ORG</v>
          </cell>
          <cell r="I334">
            <v>75000</v>
          </cell>
        </row>
        <row r="335">
          <cell r="D335" t="str">
            <v>TUKANG KHUSUS ALUMINIUM</v>
          </cell>
          <cell r="H335" t="str">
            <v>ORG</v>
          </cell>
          <cell r="I335">
            <v>75000</v>
          </cell>
        </row>
        <row r="336">
          <cell r="D336" t="str">
            <v xml:space="preserve">KEPALA TUKANG ALUMUNIUM </v>
          </cell>
          <cell r="H336" t="str">
            <v>ORG</v>
          </cell>
          <cell r="I336">
            <v>85000</v>
          </cell>
        </row>
        <row r="337">
          <cell r="D337" t="str">
            <v>TUKANG LAS KONSTRUKSI</v>
          </cell>
          <cell r="H337" t="str">
            <v>ORG</v>
          </cell>
          <cell r="I337">
            <v>90000</v>
          </cell>
        </row>
        <row r="338">
          <cell r="D338" t="str">
            <v>TUKANG LAS BIASA</v>
          </cell>
          <cell r="H338" t="str">
            <v>ORG</v>
          </cell>
          <cell r="I338">
            <v>75000</v>
          </cell>
        </row>
        <row r="339">
          <cell r="D339" t="str">
            <v>TUKANG LISTRIK</v>
          </cell>
          <cell r="H339" t="str">
            <v>ORG</v>
          </cell>
          <cell r="I339">
            <v>85000</v>
          </cell>
        </row>
        <row r="345">
          <cell r="H345" t="str">
            <v>Pacitan,                         2018</v>
          </cell>
        </row>
        <row r="346">
          <cell r="H346" t="str">
            <v>Konsultan Perencana</v>
          </cell>
        </row>
        <row r="347">
          <cell r="H347" t="str">
            <v>CV. MATRIKS</v>
          </cell>
        </row>
        <row r="352">
          <cell r="H352" t="str">
            <v>MAHDI WIYANTO, ST</v>
          </cell>
        </row>
        <row r="353">
          <cell r="H353" t="str">
            <v>Direktur</v>
          </cell>
        </row>
      </sheetData>
      <sheetData sheetId="6" refreshError="1"/>
      <sheetData sheetId="7" refreshError="1">
        <row r="4">
          <cell r="B4" t="str">
            <v xml:space="preserve">NO. ITEM </v>
          </cell>
          <cell r="C4" t="str">
            <v>SAT</v>
          </cell>
          <cell r="E4" t="str">
            <v>ITEM PEKERJAAN</v>
          </cell>
          <cell r="H4" t="str">
            <v>HARGA SATUAN PEKERJAAN</v>
          </cell>
        </row>
        <row r="6">
          <cell r="D6" t="str">
            <v>A</v>
          </cell>
          <cell r="E6" t="str">
            <v>Tata cara perhitungan harga satuan pekerjaan Persiapan</v>
          </cell>
        </row>
        <row r="7">
          <cell r="B7" t="str">
            <v>A01</v>
          </cell>
          <cell r="C7" t="e">
            <v>#REF!</v>
          </cell>
          <cell r="D7" t="e">
            <v>#REF!</v>
          </cell>
          <cell r="E7" t="e">
            <v>#REF!</v>
          </cell>
          <cell r="H7" t="str">
            <v>=</v>
          </cell>
          <cell r="I7" t="e">
            <v>#REF!</v>
          </cell>
        </row>
        <row r="8">
          <cell r="B8" t="str">
            <v>A02</v>
          </cell>
          <cell r="C8" t="e">
            <v>#REF!</v>
          </cell>
          <cell r="D8" t="e">
            <v>#REF!</v>
          </cell>
          <cell r="E8" t="e">
            <v>#REF!</v>
          </cell>
          <cell r="H8" t="str">
            <v>=</v>
          </cell>
          <cell r="I8" t="e">
            <v>#REF!</v>
          </cell>
        </row>
        <row r="9">
          <cell r="B9" t="str">
            <v>A03</v>
          </cell>
          <cell r="C9" t="e">
            <v>#REF!</v>
          </cell>
          <cell r="D9" t="e">
            <v>#REF!</v>
          </cell>
          <cell r="E9" t="e">
            <v>#REF!</v>
          </cell>
          <cell r="H9" t="str">
            <v>=</v>
          </cell>
          <cell r="I9" t="e">
            <v>#REF!</v>
          </cell>
        </row>
        <row r="10">
          <cell r="B10" t="str">
            <v>A04</v>
          </cell>
          <cell r="C10" t="e">
            <v>#REF!</v>
          </cell>
          <cell r="D10" t="e">
            <v>#REF!</v>
          </cell>
          <cell r="E10" t="e">
            <v>#REF!</v>
          </cell>
          <cell r="H10" t="str">
            <v>=</v>
          </cell>
          <cell r="I10" t="e">
            <v>#REF!</v>
          </cell>
        </row>
        <row r="11">
          <cell r="B11" t="str">
            <v>A05</v>
          </cell>
          <cell r="C11" t="e">
            <v>#REF!</v>
          </cell>
          <cell r="D11" t="e">
            <v>#REF!</v>
          </cell>
          <cell r="E11" t="e">
            <v>#REF!</v>
          </cell>
          <cell r="H11" t="str">
            <v>=</v>
          </cell>
          <cell r="I11" t="e">
            <v>#REF!</v>
          </cell>
        </row>
        <row r="12">
          <cell r="B12" t="str">
            <v>A06</v>
          </cell>
          <cell r="C12" t="e">
            <v>#REF!</v>
          </cell>
          <cell r="D12" t="e">
            <v>#REF!</v>
          </cell>
          <cell r="E12" t="e">
            <v>#REF!</v>
          </cell>
          <cell r="H12" t="str">
            <v>=</v>
          </cell>
          <cell r="I12" t="e">
            <v>#REF!</v>
          </cell>
        </row>
        <row r="13">
          <cell r="B13" t="str">
            <v>A07</v>
          </cell>
          <cell r="C13" t="e">
            <v>#REF!</v>
          </cell>
          <cell r="D13" t="e">
            <v>#REF!</v>
          </cell>
          <cell r="E13" t="e">
            <v>#REF!</v>
          </cell>
          <cell r="H13" t="str">
            <v>=</v>
          </cell>
          <cell r="I13" t="e">
            <v>#REF!</v>
          </cell>
        </row>
        <row r="14">
          <cell r="B14" t="str">
            <v>A08</v>
          </cell>
          <cell r="C14" t="e">
            <v>#REF!</v>
          </cell>
          <cell r="D14" t="e">
            <v>#REF!</v>
          </cell>
          <cell r="E14" t="e">
            <v>#REF!</v>
          </cell>
          <cell r="H14" t="str">
            <v>=</v>
          </cell>
          <cell r="I14" t="e">
            <v>#REF!</v>
          </cell>
        </row>
        <row r="15">
          <cell r="B15" t="str">
            <v>A09</v>
          </cell>
          <cell r="C15" t="e">
            <v>#REF!</v>
          </cell>
          <cell r="D15" t="e">
            <v>#REF!</v>
          </cell>
          <cell r="E15" t="e">
            <v>#REF!</v>
          </cell>
          <cell r="H15" t="str">
            <v>=</v>
          </cell>
          <cell r="I15" t="e">
            <v>#REF!</v>
          </cell>
        </row>
        <row r="16">
          <cell r="B16" t="str">
            <v>A10</v>
          </cell>
          <cell r="C16" t="e">
            <v>#REF!</v>
          </cell>
          <cell r="D16" t="e">
            <v>#REF!</v>
          </cell>
          <cell r="E16" t="e">
            <v>#REF!</v>
          </cell>
          <cell r="H16" t="str">
            <v>=</v>
          </cell>
          <cell r="I16" t="e">
            <v>#REF!</v>
          </cell>
        </row>
        <row r="17">
          <cell r="B17" t="str">
            <v>A11</v>
          </cell>
          <cell r="C17" t="e">
            <v>#REF!</v>
          </cell>
          <cell r="D17" t="e">
            <v>#REF!</v>
          </cell>
          <cell r="E17" t="e">
            <v>#REF!</v>
          </cell>
          <cell r="H17" t="str">
            <v>=</v>
          </cell>
          <cell r="I17" t="e">
            <v>#REF!</v>
          </cell>
        </row>
        <row r="18">
          <cell r="B18" t="str">
            <v>A12</v>
          </cell>
          <cell r="C18" t="e">
            <v>#REF!</v>
          </cell>
          <cell r="D18" t="e">
            <v>#REF!</v>
          </cell>
          <cell r="E18" t="e">
            <v>#REF!</v>
          </cell>
          <cell r="H18" t="str">
            <v>=</v>
          </cell>
          <cell r="I18" t="e">
            <v>#REF!</v>
          </cell>
        </row>
        <row r="19">
          <cell r="B19" t="str">
            <v>A13</v>
          </cell>
          <cell r="C19" t="e">
            <v>#REF!</v>
          </cell>
          <cell r="D19" t="e">
            <v>#REF!</v>
          </cell>
          <cell r="E19" t="e">
            <v>#REF!</v>
          </cell>
          <cell r="H19" t="str">
            <v>=</v>
          </cell>
          <cell r="I19" t="e">
            <v>#REF!</v>
          </cell>
        </row>
        <row r="20">
          <cell r="B20" t="str">
            <v>A14</v>
          </cell>
          <cell r="C20" t="e">
            <v>#REF!</v>
          </cell>
          <cell r="D20" t="e">
            <v>#REF!</v>
          </cell>
          <cell r="E20" t="e">
            <v>#REF!</v>
          </cell>
          <cell r="H20" t="str">
            <v>=</v>
          </cell>
          <cell r="I20" t="e">
            <v>#REF!</v>
          </cell>
        </row>
        <row r="21">
          <cell r="B21" t="str">
            <v>A15</v>
          </cell>
          <cell r="C21" t="e">
            <v>#REF!</v>
          </cell>
          <cell r="D21" t="e">
            <v>#REF!</v>
          </cell>
          <cell r="E21" t="e">
            <v>#REF!</v>
          </cell>
          <cell r="H21" t="str">
            <v>=</v>
          </cell>
          <cell r="I21" t="e">
            <v>#REF!</v>
          </cell>
        </row>
        <row r="22">
          <cell r="B22" t="str">
            <v>A16</v>
          </cell>
          <cell r="C22" t="e">
            <v>#REF!</v>
          </cell>
          <cell r="D22" t="e">
            <v>#REF!</v>
          </cell>
          <cell r="E22" t="e">
            <v>#REF!</v>
          </cell>
          <cell r="H22" t="str">
            <v>=</v>
          </cell>
          <cell r="I22" t="e">
            <v>#REF!</v>
          </cell>
        </row>
        <row r="23">
          <cell r="B23" t="str">
            <v>A17</v>
          </cell>
          <cell r="C23" t="e">
            <v>#REF!</v>
          </cell>
          <cell r="D23" t="e">
            <v>#REF!</v>
          </cell>
          <cell r="E23" t="e">
            <v>#REF!</v>
          </cell>
          <cell r="H23" t="str">
            <v>=</v>
          </cell>
          <cell r="I23" t="e">
            <v>#REF!</v>
          </cell>
        </row>
        <row r="26">
          <cell r="D26" t="str">
            <v>B</v>
          </cell>
          <cell r="E26" t="str">
            <v>Tata cara perhitungan harga satuan pekerjaan tanah</v>
          </cell>
        </row>
        <row r="27">
          <cell r="B27" t="str">
            <v>B01</v>
          </cell>
          <cell r="C27" t="e">
            <v>#REF!</v>
          </cell>
          <cell r="D27" t="e">
            <v>#REF!</v>
          </cell>
          <cell r="E27" t="e">
            <v>#REF!</v>
          </cell>
          <cell r="H27" t="str">
            <v>=</v>
          </cell>
          <cell r="I27" t="e">
            <v>#REF!</v>
          </cell>
        </row>
        <row r="28">
          <cell r="B28" t="str">
            <v>B02</v>
          </cell>
          <cell r="C28" t="e">
            <v>#REF!</v>
          </cell>
          <cell r="D28" t="e">
            <v>#REF!</v>
          </cell>
          <cell r="E28" t="e">
            <v>#REF!</v>
          </cell>
          <cell r="H28" t="str">
            <v>=</v>
          </cell>
          <cell r="I28" t="e">
            <v>#REF!</v>
          </cell>
        </row>
        <row r="29">
          <cell r="B29" t="str">
            <v>B03</v>
          </cell>
          <cell r="C29" t="e">
            <v>#REF!</v>
          </cell>
          <cell r="D29" t="e">
            <v>#REF!</v>
          </cell>
          <cell r="E29" t="e">
            <v>#REF!</v>
          </cell>
          <cell r="H29" t="str">
            <v>=</v>
          </cell>
          <cell r="I29" t="e">
            <v>#REF!</v>
          </cell>
        </row>
        <row r="30">
          <cell r="B30" t="str">
            <v>B04</v>
          </cell>
          <cell r="C30" t="e">
            <v>#REF!</v>
          </cell>
          <cell r="D30" t="e">
            <v>#REF!</v>
          </cell>
          <cell r="E30" t="e">
            <v>#REF!</v>
          </cell>
          <cell r="H30" t="str">
            <v>=</v>
          </cell>
          <cell r="I30" t="e">
            <v>#REF!</v>
          </cell>
        </row>
        <row r="31">
          <cell r="B31" t="str">
            <v>B05</v>
          </cell>
          <cell r="C31" t="e">
            <v>#REF!</v>
          </cell>
          <cell r="D31" t="e">
            <v>#REF!</v>
          </cell>
          <cell r="E31" t="e">
            <v>#REF!</v>
          </cell>
          <cell r="H31" t="str">
            <v>=</v>
          </cell>
          <cell r="I31" t="e">
            <v>#REF!</v>
          </cell>
        </row>
        <row r="32">
          <cell r="B32" t="str">
            <v>B06</v>
          </cell>
          <cell r="C32" t="e">
            <v>#REF!</v>
          </cell>
          <cell r="D32" t="e">
            <v>#REF!</v>
          </cell>
          <cell r="E32" t="e">
            <v>#REF!</v>
          </cell>
          <cell r="H32" t="str">
            <v>=</v>
          </cell>
          <cell r="I32" t="e">
            <v>#REF!</v>
          </cell>
        </row>
        <row r="33">
          <cell r="B33" t="str">
            <v>B07</v>
          </cell>
          <cell r="C33" t="e">
            <v>#REF!</v>
          </cell>
          <cell r="D33" t="e">
            <v>#REF!</v>
          </cell>
          <cell r="E33" t="e">
            <v>#REF!</v>
          </cell>
          <cell r="H33" t="str">
            <v>=</v>
          </cell>
          <cell r="I33" t="e">
            <v>#REF!</v>
          </cell>
        </row>
        <row r="34">
          <cell r="B34" t="str">
            <v>B08</v>
          </cell>
          <cell r="C34" t="e">
            <v>#REF!</v>
          </cell>
          <cell r="D34" t="e">
            <v>#REF!</v>
          </cell>
          <cell r="E34" t="e">
            <v>#REF!</v>
          </cell>
          <cell r="H34" t="str">
            <v>=</v>
          </cell>
          <cell r="I34" t="e">
            <v>#REF!</v>
          </cell>
        </row>
        <row r="35">
          <cell r="B35" t="str">
            <v>B09</v>
          </cell>
          <cell r="C35" t="e">
            <v>#REF!</v>
          </cell>
          <cell r="D35" t="e">
            <v>#REF!</v>
          </cell>
          <cell r="E35" t="e">
            <v>#REF!</v>
          </cell>
          <cell r="H35" t="str">
            <v>=</v>
          </cell>
          <cell r="I35" t="e">
            <v>#REF!</v>
          </cell>
        </row>
        <row r="36">
          <cell r="B36" t="str">
            <v>B10</v>
          </cell>
          <cell r="C36" t="e">
            <v>#REF!</v>
          </cell>
          <cell r="D36" t="e">
            <v>#REF!</v>
          </cell>
          <cell r="E36" t="e">
            <v>#REF!</v>
          </cell>
          <cell r="H36" t="str">
            <v>=</v>
          </cell>
          <cell r="I36" t="e">
            <v>#REF!</v>
          </cell>
        </row>
        <row r="37">
          <cell r="B37" t="str">
            <v>B11</v>
          </cell>
          <cell r="C37" t="e">
            <v>#REF!</v>
          </cell>
          <cell r="D37" t="e">
            <v>#REF!</v>
          </cell>
          <cell r="E37" t="e">
            <v>#REF!</v>
          </cell>
          <cell r="H37" t="str">
            <v>=</v>
          </cell>
          <cell r="I37" t="e">
            <v>#REF!</v>
          </cell>
        </row>
        <row r="38">
          <cell r="B38" t="str">
            <v>B12</v>
          </cell>
          <cell r="C38" t="e">
            <v>#REF!</v>
          </cell>
          <cell r="D38" t="e">
            <v>#REF!</v>
          </cell>
          <cell r="E38" t="e">
            <v>#REF!</v>
          </cell>
          <cell r="H38" t="str">
            <v>=</v>
          </cell>
          <cell r="I38" t="e">
            <v>#REF!</v>
          </cell>
        </row>
        <row r="39">
          <cell r="B39" t="str">
            <v>B13</v>
          </cell>
          <cell r="C39" t="e">
            <v>#REF!</v>
          </cell>
          <cell r="D39" t="e">
            <v>#REF!</v>
          </cell>
          <cell r="E39" t="e">
            <v>#REF!</v>
          </cell>
          <cell r="H39" t="str">
            <v>=</v>
          </cell>
          <cell r="I39" t="e">
            <v>#REF!</v>
          </cell>
        </row>
        <row r="40">
          <cell r="B40" t="str">
            <v>B14</v>
          </cell>
          <cell r="C40" t="e">
            <v>#REF!</v>
          </cell>
          <cell r="D40" t="e">
            <v>#REF!</v>
          </cell>
          <cell r="E40" t="e">
            <v>#REF!</v>
          </cell>
          <cell r="H40" t="str">
            <v>=</v>
          </cell>
          <cell r="I40" t="e">
            <v>#REF!</v>
          </cell>
        </row>
        <row r="41">
          <cell r="B41" t="str">
            <v>B15</v>
          </cell>
          <cell r="C41" t="e">
            <v>#REF!</v>
          </cell>
          <cell r="D41" t="e">
            <v>#REF!</v>
          </cell>
          <cell r="E41" t="e">
            <v>#REF!</v>
          </cell>
          <cell r="H41" t="str">
            <v>=</v>
          </cell>
          <cell r="I41" t="e">
            <v>#REF!</v>
          </cell>
        </row>
        <row r="44">
          <cell r="D44" t="str">
            <v>C</v>
          </cell>
          <cell r="E44" t="str">
            <v>Tata cara perhitungan harga satuan pekerjaan Pondasi</v>
          </cell>
        </row>
        <row r="45">
          <cell r="B45" t="str">
            <v>C01</v>
          </cell>
          <cell r="C45" t="e">
            <v>#REF!</v>
          </cell>
          <cell r="D45" t="e">
            <v>#REF!</v>
          </cell>
          <cell r="E45" t="e">
            <v>#REF!</v>
          </cell>
          <cell r="H45" t="str">
            <v>=</v>
          </cell>
          <cell r="I45" t="e">
            <v>#REF!</v>
          </cell>
        </row>
        <row r="46">
          <cell r="B46" t="str">
            <v>C02</v>
          </cell>
          <cell r="C46" t="e">
            <v>#REF!</v>
          </cell>
          <cell r="D46" t="e">
            <v>#REF!</v>
          </cell>
          <cell r="E46" t="e">
            <v>#REF!</v>
          </cell>
          <cell r="H46" t="str">
            <v>=</v>
          </cell>
          <cell r="I46" t="e">
            <v>#REF!</v>
          </cell>
        </row>
        <row r="47">
          <cell r="B47" t="str">
            <v>C03</v>
          </cell>
          <cell r="C47" t="e">
            <v>#REF!</v>
          </cell>
          <cell r="D47" t="e">
            <v>#REF!</v>
          </cell>
          <cell r="E47" t="e">
            <v>#REF!</v>
          </cell>
          <cell r="H47" t="str">
            <v>=</v>
          </cell>
          <cell r="I47" t="e">
            <v>#REF!</v>
          </cell>
        </row>
        <row r="48">
          <cell r="B48" t="str">
            <v>C04</v>
          </cell>
          <cell r="C48" t="e">
            <v>#REF!</v>
          </cell>
          <cell r="D48" t="e">
            <v>#REF!</v>
          </cell>
          <cell r="E48" t="e">
            <v>#REF!</v>
          </cell>
          <cell r="H48" t="str">
            <v>=</v>
          </cell>
          <cell r="I48" t="e">
            <v>#REF!</v>
          </cell>
        </row>
        <row r="49">
          <cell r="B49" t="str">
            <v>C05</v>
          </cell>
          <cell r="C49" t="e">
            <v>#REF!</v>
          </cell>
          <cell r="D49" t="e">
            <v>#REF!</v>
          </cell>
          <cell r="E49" t="e">
            <v>#REF!</v>
          </cell>
          <cell r="H49" t="str">
            <v>=</v>
          </cell>
          <cell r="I49" t="e">
            <v>#REF!</v>
          </cell>
        </row>
        <row r="50">
          <cell r="B50" t="str">
            <v>C06</v>
          </cell>
          <cell r="C50" t="e">
            <v>#REF!</v>
          </cell>
          <cell r="D50" t="e">
            <v>#REF!</v>
          </cell>
          <cell r="E50" t="e">
            <v>#REF!</v>
          </cell>
          <cell r="H50" t="str">
            <v>=</v>
          </cell>
          <cell r="I50" t="e">
            <v>#REF!</v>
          </cell>
        </row>
        <row r="51">
          <cell r="B51" t="str">
            <v>C07</v>
          </cell>
          <cell r="C51" t="e">
            <v>#REF!</v>
          </cell>
          <cell r="D51" t="e">
            <v>#REF!</v>
          </cell>
          <cell r="E51" t="e">
            <v>#REF!</v>
          </cell>
          <cell r="H51" t="str">
            <v>=</v>
          </cell>
          <cell r="I51" t="e">
            <v>#REF!</v>
          </cell>
        </row>
        <row r="52">
          <cell r="B52" t="str">
            <v>C08</v>
          </cell>
          <cell r="C52" t="e">
            <v>#REF!</v>
          </cell>
          <cell r="D52" t="e">
            <v>#REF!</v>
          </cell>
          <cell r="E52" t="e">
            <v>#REF!</v>
          </cell>
          <cell r="H52" t="str">
            <v>=</v>
          </cell>
          <cell r="I52" t="e">
            <v>#REF!</v>
          </cell>
        </row>
        <row r="53">
          <cell r="B53" t="str">
            <v>C09</v>
          </cell>
          <cell r="C53" t="e">
            <v>#REF!</v>
          </cell>
          <cell r="D53" t="e">
            <v>#REF!</v>
          </cell>
          <cell r="E53" t="e">
            <v>#REF!</v>
          </cell>
          <cell r="H53" t="str">
            <v>=</v>
          </cell>
          <cell r="I53" t="e">
            <v>#REF!</v>
          </cell>
        </row>
        <row r="54">
          <cell r="B54" t="str">
            <v>C10</v>
          </cell>
          <cell r="C54" t="e">
            <v>#REF!</v>
          </cell>
          <cell r="D54" t="e">
            <v>#REF!</v>
          </cell>
          <cell r="E54" t="e">
            <v>#REF!</v>
          </cell>
          <cell r="H54" t="str">
            <v>=</v>
          </cell>
          <cell r="I54" t="e">
            <v>#REF!</v>
          </cell>
        </row>
        <row r="55">
          <cell r="B55" t="str">
            <v>C11</v>
          </cell>
          <cell r="C55" t="e">
            <v>#REF!</v>
          </cell>
          <cell r="D55" t="e">
            <v>#REF!</v>
          </cell>
          <cell r="E55" t="e">
            <v>#REF!</v>
          </cell>
          <cell r="H55" t="str">
            <v>=</v>
          </cell>
          <cell r="I55" t="e">
            <v>#REF!</v>
          </cell>
        </row>
        <row r="58">
          <cell r="D58" t="str">
            <v>D</v>
          </cell>
          <cell r="E58" t="str">
            <v>Tata cara perhitungan harga satuan pekerjaan dinding</v>
          </cell>
        </row>
        <row r="59">
          <cell r="B59" t="str">
            <v>D01</v>
          </cell>
          <cell r="C59" t="e">
            <v>#REF!</v>
          </cell>
          <cell r="D59" t="e">
            <v>#REF!</v>
          </cell>
          <cell r="E59" t="e">
            <v>#REF!</v>
          </cell>
          <cell r="H59" t="str">
            <v>=</v>
          </cell>
          <cell r="I59" t="e">
            <v>#REF!</v>
          </cell>
        </row>
        <row r="60">
          <cell r="B60" t="str">
            <v>D02</v>
          </cell>
          <cell r="C60" t="e">
            <v>#REF!</v>
          </cell>
          <cell r="D60" t="e">
            <v>#REF!</v>
          </cell>
          <cell r="E60" t="e">
            <v>#REF!</v>
          </cell>
          <cell r="H60" t="str">
            <v>=</v>
          </cell>
          <cell r="I60" t="e">
            <v>#REF!</v>
          </cell>
        </row>
        <row r="61">
          <cell r="B61" t="str">
            <v>D03</v>
          </cell>
          <cell r="C61" t="e">
            <v>#REF!</v>
          </cell>
          <cell r="D61" t="e">
            <v>#REF!</v>
          </cell>
          <cell r="E61" t="e">
            <v>#REF!</v>
          </cell>
          <cell r="H61" t="str">
            <v>=</v>
          </cell>
          <cell r="I61" t="e">
            <v>#REF!</v>
          </cell>
        </row>
        <row r="62">
          <cell r="B62" t="str">
            <v>D04</v>
          </cell>
          <cell r="C62" t="e">
            <v>#REF!</v>
          </cell>
          <cell r="D62" t="e">
            <v>#REF!</v>
          </cell>
          <cell r="E62" t="e">
            <v>#REF!</v>
          </cell>
          <cell r="H62" t="str">
            <v>=</v>
          </cell>
          <cell r="I62" t="e">
            <v>#REF!</v>
          </cell>
        </row>
        <row r="63">
          <cell r="B63" t="str">
            <v>D05</v>
          </cell>
          <cell r="C63" t="e">
            <v>#REF!</v>
          </cell>
          <cell r="D63" t="e">
            <v>#REF!</v>
          </cell>
          <cell r="E63" t="e">
            <v>#REF!</v>
          </cell>
          <cell r="H63" t="str">
            <v>=</v>
          </cell>
          <cell r="I63" t="e">
            <v>#REF!</v>
          </cell>
        </row>
        <row r="64">
          <cell r="B64" t="str">
            <v>D06</v>
          </cell>
          <cell r="C64" t="e">
            <v>#REF!</v>
          </cell>
          <cell r="D64" t="e">
            <v>#REF!</v>
          </cell>
          <cell r="E64" t="e">
            <v>#REF!</v>
          </cell>
          <cell r="H64" t="str">
            <v>=</v>
          </cell>
          <cell r="I64" t="e">
            <v>#REF!</v>
          </cell>
        </row>
        <row r="65">
          <cell r="B65" t="str">
            <v>D07</v>
          </cell>
          <cell r="C65" t="e">
            <v>#REF!</v>
          </cell>
          <cell r="D65" t="e">
            <v>#REF!</v>
          </cell>
          <cell r="E65" t="e">
            <v>#REF!</v>
          </cell>
          <cell r="H65" t="str">
            <v>=</v>
          </cell>
          <cell r="I65" t="e">
            <v>#REF!</v>
          </cell>
        </row>
        <row r="66">
          <cell r="B66" t="str">
            <v>D08</v>
          </cell>
          <cell r="C66" t="e">
            <v>#REF!</v>
          </cell>
          <cell r="D66" t="e">
            <v>#REF!</v>
          </cell>
          <cell r="E66" t="e">
            <v>#REF!</v>
          </cell>
          <cell r="H66" t="str">
            <v>=</v>
          </cell>
          <cell r="I66" t="e">
            <v>#REF!</v>
          </cell>
        </row>
        <row r="67">
          <cell r="B67" t="str">
            <v>D09</v>
          </cell>
          <cell r="C67" t="e">
            <v>#REF!</v>
          </cell>
          <cell r="D67" t="e">
            <v>#REF!</v>
          </cell>
          <cell r="E67" t="e">
            <v>#REF!</v>
          </cell>
          <cell r="H67" t="str">
            <v>=</v>
          </cell>
          <cell r="I67" t="e">
            <v>#REF!</v>
          </cell>
        </row>
        <row r="68">
          <cell r="B68" t="str">
            <v>D10</v>
          </cell>
          <cell r="C68" t="e">
            <v>#REF!</v>
          </cell>
          <cell r="D68" t="e">
            <v>#REF!</v>
          </cell>
          <cell r="E68" t="e">
            <v>#REF!</v>
          </cell>
          <cell r="H68" t="str">
            <v>=</v>
          </cell>
          <cell r="I68" t="e">
            <v>#REF!</v>
          </cell>
        </row>
        <row r="69">
          <cell r="B69" t="str">
            <v>D11</v>
          </cell>
          <cell r="C69" t="e">
            <v>#REF!</v>
          </cell>
          <cell r="D69" t="e">
            <v>#REF!</v>
          </cell>
          <cell r="E69" t="e">
            <v>#REF!</v>
          </cell>
          <cell r="H69" t="str">
            <v>=</v>
          </cell>
          <cell r="I69" t="e">
            <v>#REF!</v>
          </cell>
        </row>
        <row r="70">
          <cell r="B70" t="str">
            <v>D12</v>
          </cell>
          <cell r="C70" t="e">
            <v>#REF!</v>
          </cell>
          <cell r="D70" t="e">
            <v>#REF!</v>
          </cell>
          <cell r="E70" t="e">
            <v>#REF!</v>
          </cell>
          <cell r="H70" t="str">
            <v>=</v>
          </cell>
          <cell r="I70" t="e">
            <v>#REF!</v>
          </cell>
        </row>
        <row r="71">
          <cell r="B71" t="str">
            <v>D13</v>
          </cell>
          <cell r="C71" t="e">
            <v>#REF!</v>
          </cell>
          <cell r="D71" t="e">
            <v>#REF!</v>
          </cell>
          <cell r="E71" t="e">
            <v>#REF!</v>
          </cell>
          <cell r="H71" t="str">
            <v>=</v>
          </cell>
          <cell r="I71" t="e">
            <v>#REF!</v>
          </cell>
        </row>
        <row r="72">
          <cell r="B72" t="str">
            <v>D14</v>
          </cell>
          <cell r="C72" t="e">
            <v>#REF!</v>
          </cell>
          <cell r="D72" t="e">
            <v>#REF!</v>
          </cell>
          <cell r="E72" t="e">
            <v>#REF!</v>
          </cell>
          <cell r="H72" t="str">
            <v>=</v>
          </cell>
          <cell r="I72" t="e">
            <v>#REF!</v>
          </cell>
        </row>
        <row r="73">
          <cell r="B73" t="str">
            <v>D15</v>
          </cell>
          <cell r="C73" t="e">
            <v>#REF!</v>
          </cell>
          <cell r="D73" t="e">
            <v>#REF!</v>
          </cell>
          <cell r="E73" t="e">
            <v>#REF!</v>
          </cell>
          <cell r="H73" t="str">
            <v>=</v>
          </cell>
          <cell r="I73" t="e">
            <v>#REF!</v>
          </cell>
        </row>
        <row r="74">
          <cell r="B74" t="str">
            <v>D16</v>
          </cell>
          <cell r="C74" t="e">
            <v>#REF!</v>
          </cell>
          <cell r="D74" t="e">
            <v>#REF!</v>
          </cell>
          <cell r="E74" t="e">
            <v>#REF!</v>
          </cell>
          <cell r="H74" t="str">
            <v>=</v>
          </cell>
          <cell r="I74" t="e">
            <v>#REF!</v>
          </cell>
        </row>
        <row r="75">
          <cell r="B75" t="str">
            <v>D17</v>
          </cell>
          <cell r="C75" t="e">
            <v>#REF!</v>
          </cell>
          <cell r="D75" t="e">
            <v>#REF!</v>
          </cell>
          <cell r="E75" t="e">
            <v>#REF!</v>
          </cell>
          <cell r="H75" t="str">
            <v>=</v>
          </cell>
          <cell r="I75" t="e">
            <v>#REF!</v>
          </cell>
        </row>
        <row r="76">
          <cell r="B76" t="str">
            <v>D18</v>
          </cell>
          <cell r="C76" t="e">
            <v>#REF!</v>
          </cell>
          <cell r="D76" t="e">
            <v>#REF!</v>
          </cell>
          <cell r="E76" t="e">
            <v>#REF!</v>
          </cell>
          <cell r="H76" t="str">
            <v>=</v>
          </cell>
          <cell r="I76" t="e">
            <v>#REF!</v>
          </cell>
        </row>
        <row r="77">
          <cell r="B77" t="str">
            <v>D19</v>
          </cell>
          <cell r="C77" t="e">
            <v>#REF!</v>
          </cell>
          <cell r="D77" t="e">
            <v>#REF!</v>
          </cell>
          <cell r="E77" t="e">
            <v>#REF!</v>
          </cell>
          <cell r="H77" t="str">
            <v>=</v>
          </cell>
          <cell r="I77" t="e">
            <v>#REF!</v>
          </cell>
        </row>
        <row r="78">
          <cell r="B78" t="str">
            <v>D20</v>
          </cell>
          <cell r="C78" t="e">
            <v>#REF!</v>
          </cell>
          <cell r="D78" t="e">
            <v>#REF!</v>
          </cell>
          <cell r="E78" t="e">
            <v>#REF!</v>
          </cell>
          <cell r="H78" t="str">
            <v>=</v>
          </cell>
          <cell r="I78" t="e">
            <v>#REF!</v>
          </cell>
        </row>
        <row r="79">
          <cell r="B79" t="str">
            <v>D21</v>
          </cell>
          <cell r="C79" t="e">
            <v>#REF!</v>
          </cell>
          <cell r="D79" t="e">
            <v>#REF!</v>
          </cell>
          <cell r="E79" t="e">
            <v>#REF!</v>
          </cell>
          <cell r="H79" t="str">
            <v>=</v>
          </cell>
          <cell r="I79" t="e">
            <v>#REF!</v>
          </cell>
        </row>
        <row r="80">
          <cell r="B80" t="str">
            <v>D22</v>
          </cell>
          <cell r="C80" t="e">
            <v>#REF!</v>
          </cell>
          <cell r="D80" t="e">
            <v>#REF!</v>
          </cell>
          <cell r="E80" t="e">
            <v>#REF!</v>
          </cell>
          <cell r="H80" t="str">
            <v>=</v>
          </cell>
          <cell r="I80" t="e">
            <v>#REF!</v>
          </cell>
        </row>
        <row r="81">
          <cell r="B81" t="str">
            <v>D23</v>
          </cell>
          <cell r="C81" t="e">
            <v>#REF!</v>
          </cell>
          <cell r="D81" t="e">
            <v>#REF!</v>
          </cell>
          <cell r="E81" t="e">
            <v>#REF!</v>
          </cell>
          <cell r="H81" t="str">
            <v>=</v>
          </cell>
          <cell r="I81" t="e">
            <v>#REF!</v>
          </cell>
        </row>
        <row r="82">
          <cell r="B82" t="str">
            <v>D24</v>
          </cell>
          <cell r="C82" t="e">
            <v>#REF!</v>
          </cell>
          <cell r="D82" t="e">
            <v>#REF!</v>
          </cell>
          <cell r="E82" t="e">
            <v>#REF!</v>
          </cell>
          <cell r="H82" t="str">
            <v>=</v>
          </cell>
          <cell r="I82" t="e">
            <v>#REF!</v>
          </cell>
        </row>
        <row r="85">
          <cell r="D85" t="str">
            <v>E</v>
          </cell>
          <cell r="E85" t="str">
            <v>Tata cara perhitungan harga satuan pekerjaan plesteran</v>
          </cell>
        </row>
        <row r="86">
          <cell r="B86" t="str">
            <v>E01</v>
          </cell>
          <cell r="C86" t="e">
            <v>#REF!</v>
          </cell>
          <cell r="D86" t="e">
            <v>#REF!</v>
          </cell>
          <cell r="E86" t="e">
            <v>#REF!</v>
          </cell>
          <cell r="H86" t="str">
            <v>=</v>
          </cell>
          <cell r="I86" t="e">
            <v>#REF!</v>
          </cell>
        </row>
        <row r="87">
          <cell r="B87" t="str">
            <v>E02</v>
          </cell>
          <cell r="C87" t="e">
            <v>#REF!</v>
          </cell>
          <cell r="D87" t="e">
            <v>#REF!</v>
          </cell>
          <cell r="E87" t="e">
            <v>#REF!</v>
          </cell>
          <cell r="H87" t="str">
            <v>=</v>
          </cell>
          <cell r="I87" t="e">
            <v>#REF!</v>
          </cell>
        </row>
        <row r="88">
          <cell r="B88" t="str">
            <v>E03</v>
          </cell>
          <cell r="C88" t="e">
            <v>#REF!</v>
          </cell>
          <cell r="D88" t="e">
            <v>#REF!</v>
          </cell>
          <cell r="E88" t="e">
            <v>#REF!</v>
          </cell>
          <cell r="H88" t="str">
            <v>=</v>
          </cell>
          <cell r="I88" t="e">
            <v>#REF!</v>
          </cell>
        </row>
        <row r="89">
          <cell r="B89" t="str">
            <v>E04</v>
          </cell>
          <cell r="C89" t="e">
            <v>#REF!</v>
          </cell>
          <cell r="D89" t="e">
            <v>#REF!</v>
          </cell>
          <cell r="E89" t="e">
            <v>#REF!</v>
          </cell>
          <cell r="H89" t="str">
            <v>=</v>
          </cell>
          <cell r="I89" t="e">
            <v>#REF!</v>
          </cell>
        </row>
        <row r="90">
          <cell r="B90" t="str">
            <v>E05</v>
          </cell>
          <cell r="C90" t="e">
            <v>#REF!</v>
          </cell>
          <cell r="D90" t="e">
            <v>#REF!</v>
          </cell>
          <cell r="E90" t="e">
            <v>#REF!</v>
          </cell>
          <cell r="H90" t="str">
            <v>=</v>
          </cell>
          <cell r="I90" t="e">
            <v>#REF!</v>
          </cell>
        </row>
        <row r="91">
          <cell r="B91" t="str">
            <v>E06</v>
          </cell>
          <cell r="C91" t="e">
            <v>#REF!</v>
          </cell>
          <cell r="D91" t="e">
            <v>#REF!</v>
          </cell>
          <cell r="E91" t="e">
            <v>#REF!</v>
          </cell>
          <cell r="H91" t="str">
            <v>=</v>
          </cell>
          <cell r="I91" t="e">
            <v>#REF!</v>
          </cell>
        </row>
        <row r="92">
          <cell r="B92" t="str">
            <v>E07</v>
          </cell>
          <cell r="C92" t="e">
            <v>#REF!</v>
          </cell>
          <cell r="D92" t="e">
            <v>#REF!</v>
          </cell>
          <cell r="E92" t="e">
            <v>#REF!</v>
          </cell>
          <cell r="H92" t="str">
            <v>=</v>
          </cell>
          <cell r="I92" t="e">
            <v>#REF!</v>
          </cell>
        </row>
        <row r="93">
          <cell r="B93" t="str">
            <v>E08</v>
          </cell>
          <cell r="C93" t="e">
            <v>#REF!</v>
          </cell>
          <cell r="D93" t="e">
            <v>#REF!</v>
          </cell>
          <cell r="E93" t="e">
            <v>#REF!</v>
          </cell>
          <cell r="H93" t="str">
            <v>=</v>
          </cell>
          <cell r="I93" t="e">
            <v>#REF!</v>
          </cell>
        </row>
        <row r="94">
          <cell r="B94" t="str">
            <v>E09</v>
          </cell>
          <cell r="C94" t="e">
            <v>#REF!</v>
          </cell>
          <cell r="D94" t="e">
            <v>#REF!</v>
          </cell>
          <cell r="E94" t="e">
            <v>#REF!</v>
          </cell>
          <cell r="H94" t="str">
            <v>=</v>
          </cell>
          <cell r="I94" t="e">
            <v>#REF!</v>
          </cell>
        </row>
        <row r="95">
          <cell r="B95" t="str">
            <v>E10</v>
          </cell>
          <cell r="C95" t="e">
            <v>#REF!</v>
          </cell>
          <cell r="D95" t="e">
            <v>#REF!</v>
          </cell>
          <cell r="E95" t="e">
            <v>#REF!</v>
          </cell>
          <cell r="H95" t="str">
            <v>=</v>
          </cell>
          <cell r="I95" t="e">
            <v>#REF!</v>
          </cell>
        </row>
        <row r="96">
          <cell r="B96" t="str">
            <v>E11</v>
          </cell>
          <cell r="C96" t="e">
            <v>#REF!</v>
          </cell>
          <cell r="D96" t="e">
            <v>#REF!</v>
          </cell>
          <cell r="E96" t="e">
            <v>#REF!</v>
          </cell>
          <cell r="H96" t="str">
            <v>=</v>
          </cell>
          <cell r="I96" t="e">
            <v>#REF!</v>
          </cell>
        </row>
        <row r="97">
          <cell r="B97" t="str">
            <v>E12</v>
          </cell>
          <cell r="C97" t="e">
            <v>#REF!</v>
          </cell>
          <cell r="D97" t="e">
            <v>#REF!</v>
          </cell>
          <cell r="E97" t="e">
            <v>#REF!</v>
          </cell>
          <cell r="H97" t="str">
            <v>=</v>
          </cell>
          <cell r="I97" t="e">
            <v>#REF!</v>
          </cell>
        </row>
        <row r="98">
          <cell r="B98" t="str">
            <v>E13</v>
          </cell>
          <cell r="C98" t="e">
            <v>#REF!</v>
          </cell>
          <cell r="D98" t="e">
            <v>#REF!</v>
          </cell>
          <cell r="E98" t="e">
            <v>#REF!</v>
          </cell>
          <cell r="H98" t="str">
            <v>=</v>
          </cell>
          <cell r="I98" t="e">
            <v>#REF!</v>
          </cell>
        </row>
        <row r="99">
          <cell r="B99" t="str">
            <v>E14</v>
          </cell>
          <cell r="C99" t="e">
            <v>#REF!</v>
          </cell>
          <cell r="D99" t="e">
            <v>#REF!</v>
          </cell>
          <cell r="E99" t="e">
            <v>#REF!</v>
          </cell>
          <cell r="H99" t="str">
            <v>=</v>
          </cell>
          <cell r="I99" t="e">
            <v>#REF!</v>
          </cell>
        </row>
        <row r="100">
          <cell r="B100" t="str">
            <v>E15</v>
          </cell>
          <cell r="C100" t="e">
            <v>#REF!</v>
          </cell>
          <cell r="D100" t="e">
            <v>#REF!</v>
          </cell>
          <cell r="E100" t="e">
            <v>#REF!</v>
          </cell>
          <cell r="H100" t="str">
            <v>=</v>
          </cell>
          <cell r="I100" t="e">
            <v>#REF!</v>
          </cell>
        </row>
        <row r="101">
          <cell r="B101" t="str">
            <v>E16</v>
          </cell>
          <cell r="C101" t="e">
            <v>#REF!</v>
          </cell>
          <cell r="D101" t="e">
            <v>#REF!</v>
          </cell>
          <cell r="E101" t="e">
            <v>#REF!</v>
          </cell>
          <cell r="H101" t="str">
            <v>=</v>
          </cell>
          <cell r="I101" t="e">
            <v>#REF!</v>
          </cell>
        </row>
        <row r="102">
          <cell r="B102" t="str">
            <v>E17</v>
          </cell>
          <cell r="C102" t="e">
            <v>#REF!</v>
          </cell>
          <cell r="D102" t="e">
            <v>#REF!</v>
          </cell>
          <cell r="E102" t="e">
            <v>#REF!</v>
          </cell>
          <cell r="H102" t="str">
            <v>=</v>
          </cell>
          <cell r="I102" t="e">
            <v>#REF!</v>
          </cell>
        </row>
        <row r="103">
          <cell r="B103" t="str">
            <v>E18</v>
          </cell>
          <cell r="C103" t="e">
            <v>#REF!</v>
          </cell>
          <cell r="D103" t="e">
            <v>#REF!</v>
          </cell>
          <cell r="E103" t="e">
            <v>#REF!</v>
          </cell>
          <cell r="H103" t="str">
            <v>=</v>
          </cell>
          <cell r="I103" t="e">
            <v>#REF!</v>
          </cell>
        </row>
        <row r="104">
          <cell r="B104" t="str">
            <v>E19</v>
          </cell>
          <cell r="C104" t="e">
            <v>#REF!</v>
          </cell>
          <cell r="D104" t="e">
            <v>#REF!</v>
          </cell>
          <cell r="E104" t="e">
            <v>#REF!</v>
          </cell>
          <cell r="H104" t="str">
            <v>=</v>
          </cell>
          <cell r="I104" t="e">
            <v>#REF!</v>
          </cell>
        </row>
        <row r="105">
          <cell r="B105" t="str">
            <v>E20</v>
          </cell>
          <cell r="C105" t="e">
            <v>#REF!</v>
          </cell>
          <cell r="D105" t="e">
            <v>#REF!</v>
          </cell>
          <cell r="E105" t="e">
            <v>#REF!</v>
          </cell>
          <cell r="H105" t="str">
            <v>=</v>
          </cell>
          <cell r="I105" t="e">
            <v>#REF!</v>
          </cell>
        </row>
        <row r="106">
          <cell r="B106" t="str">
            <v>E21</v>
          </cell>
          <cell r="C106" t="e">
            <v>#REF!</v>
          </cell>
          <cell r="D106" t="e">
            <v>#REF!</v>
          </cell>
          <cell r="E106" t="e">
            <v>#REF!</v>
          </cell>
          <cell r="H106" t="str">
            <v>=</v>
          </cell>
          <cell r="I106" t="e">
            <v>#REF!</v>
          </cell>
        </row>
        <row r="107">
          <cell r="B107" t="str">
            <v>E22</v>
          </cell>
          <cell r="C107" t="e">
            <v>#REF!</v>
          </cell>
          <cell r="D107" t="e">
            <v>#REF!</v>
          </cell>
          <cell r="E107" t="e">
            <v>#REF!</v>
          </cell>
          <cell r="H107" t="str">
            <v>=</v>
          </cell>
          <cell r="I107" t="e">
            <v>#REF!</v>
          </cell>
        </row>
        <row r="108">
          <cell r="B108" t="str">
            <v>E23</v>
          </cell>
          <cell r="C108" t="e">
            <v>#REF!</v>
          </cell>
          <cell r="D108" t="e">
            <v>#REF!</v>
          </cell>
          <cell r="E108" t="e">
            <v>#REF!</v>
          </cell>
          <cell r="H108" t="str">
            <v>=</v>
          </cell>
          <cell r="I108" t="e">
            <v>#REF!</v>
          </cell>
        </row>
        <row r="109">
          <cell r="B109" t="str">
            <v>E24</v>
          </cell>
          <cell r="C109" t="e">
            <v>#REF!</v>
          </cell>
          <cell r="D109" t="e">
            <v>#REF!</v>
          </cell>
          <cell r="E109" t="e">
            <v>#REF!</v>
          </cell>
          <cell r="H109" t="str">
            <v>=</v>
          </cell>
          <cell r="I109" t="e">
            <v>#REF!</v>
          </cell>
        </row>
        <row r="110">
          <cell r="B110" t="str">
            <v>E25</v>
          </cell>
          <cell r="C110" t="e">
            <v>#REF!</v>
          </cell>
          <cell r="D110" t="e">
            <v>#REF!</v>
          </cell>
          <cell r="E110" t="e">
            <v>#REF!</v>
          </cell>
          <cell r="H110" t="str">
            <v>=</v>
          </cell>
          <cell r="I110" t="e">
            <v>#REF!</v>
          </cell>
        </row>
        <row r="111">
          <cell r="B111" t="str">
            <v>E26</v>
          </cell>
          <cell r="C111" t="e">
            <v>#REF!</v>
          </cell>
          <cell r="D111" t="e">
            <v>#REF!</v>
          </cell>
          <cell r="E111" t="e">
            <v>#REF!</v>
          </cell>
          <cell r="H111" t="str">
            <v>=</v>
          </cell>
          <cell r="I111" t="e">
            <v>#REF!</v>
          </cell>
        </row>
        <row r="112">
          <cell r="B112" t="str">
            <v>E27</v>
          </cell>
          <cell r="C112" t="e">
            <v>#REF!</v>
          </cell>
          <cell r="D112" t="e">
            <v>#REF!</v>
          </cell>
          <cell r="E112" t="e">
            <v>#REF!</v>
          </cell>
          <cell r="H112" t="str">
            <v>=</v>
          </cell>
          <cell r="I112" t="e">
            <v>#REF!</v>
          </cell>
        </row>
        <row r="113">
          <cell r="B113" t="str">
            <v>E28</v>
          </cell>
          <cell r="C113" t="e">
            <v>#REF!</v>
          </cell>
          <cell r="D113" t="e">
            <v>#REF!</v>
          </cell>
          <cell r="E113" t="e">
            <v>#REF!</v>
          </cell>
          <cell r="H113" t="str">
            <v>=</v>
          </cell>
          <cell r="I113" t="e">
            <v>#REF!</v>
          </cell>
        </row>
        <row r="116">
          <cell r="D116" t="str">
            <v>F</v>
          </cell>
          <cell r="E116" t="str">
            <v>Tata cara perhitungan harga satuan pekerjaan beton</v>
          </cell>
        </row>
        <row r="117">
          <cell r="B117" t="str">
            <v>F01</v>
          </cell>
          <cell r="C117" t="e">
            <v>#REF!</v>
          </cell>
          <cell r="D117" t="e">
            <v>#REF!</v>
          </cell>
          <cell r="E117" t="e">
            <v>#REF!</v>
          </cell>
          <cell r="H117" t="str">
            <v>=</v>
          </cell>
          <cell r="I117" t="e">
            <v>#REF!</v>
          </cell>
        </row>
        <row r="118">
          <cell r="B118" t="str">
            <v>F02</v>
          </cell>
          <cell r="C118" t="e">
            <v>#REF!</v>
          </cell>
          <cell r="D118" t="e">
            <v>#REF!</v>
          </cell>
          <cell r="E118" t="e">
            <v>#REF!</v>
          </cell>
          <cell r="H118" t="str">
            <v>=</v>
          </cell>
          <cell r="I118" t="e">
            <v>#REF!</v>
          </cell>
        </row>
        <row r="119">
          <cell r="B119" t="str">
            <v>F03</v>
          </cell>
          <cell r="C119" t="e">
            <v>#REF!</v>
          </cell>
          <cell r="D119" t="e">
            <v>#REF!</v>
          </cell>
          <cell r="E119" t="e">
            <v>#REF!</v>
          </cell>
          <cell r="H119" t="str">
            <v>=</v>
          </cell>
          <cell r="I119" t="e">
            <v>#REF!</v>
          </cell>
        </row>
        <row r="120">
          <cell r="B120" t="str">
            <v>F04</v>
          </cell>
          <cell r="C120" t="e">
            <v>#REF!</v>
          </cell>
          <cell r="D120" t="e">
            <v>#REF!</v>
          </cell>
          <cell r="E120" t="e">
            <v>#REF!</v>
          </cell>
          <cell r="H120" t="str">
            <v>=</v>
          </cell>
          <cell r="I120" t="e">
            <v>#REF!</v>
          </cell>
        </row>
        <row r="121">
          <cell r="B121" t="str">
            <v>F05</v>
          </cell>
          <cell r="C121" t="e">
            <v>#REF!</v>
          </cell>
          <cell r="D121" t="e">
            <v>#REF!</v>
          </cell>
          <cell r="E121" t="e">
            <v>#REF!</v>
          </cell>
          <cell r="H121" t="str">
            <v>=</v>
          </cell>
          <cell r="I121" t="e">
            <v>#REF!</v>
          </cell>
        </row>
        <row r="122">
          <cell r="B122" t="str">
            <v>F06</v>
          </cell>
          <cell r="C122" t="e">
            <v>#REF!</v>
          </cell>
          <cell r="D122" t="e">
            <v>#REF!</v>
          </cell>
          <cell r="E122" t="e">
            <v>#REF!</v>
          </cell>
          <cell r="H122" t="str">
            <v>=</v>
          </cell>
          <cell r="I122" t="e">
            <v>#REF!</v>
          </cell>
        </row>
        <row r="123">
          <cell r="B123" t="str">
            <v>F07</v>
          </cell>
          <cell r="C123" t="e">
            <v>#REF!</v>
          </cell>
          <cell r="D123" t="e">
            <v>#REF!</v>
          </cell>
          <cell r="E123" t="e">
            <v>#REF!</v>
          </cell>
          <cell r="H123" t="str">
            <v>=</v>
          </cell>
          <cell r="I123" t="e">
            <v>#REF!</v>
          </cell>
        </row>
        <row r="124">
          <cell r="B124" t="str">
            <v>F08</v>
          </cell>
          <cell r="C124" t="e">
            <v>#REF!</v>
          </cell>
          <cell r="D124" t="e">
            <v>#REF!</v>
          </cell>
          <cell r="E124" t="e">
            <v>#REF!</v>
          </cell>
          <cell r="H124" t="str">
            <v>=</v>
          </cell>
          <cell r="I124" t="e">
            <v>#REF!</v>
          </cell>
        </row>
        <row r="125">
          <cell r="B125" t="str">
            <v>F09</v>
          </cell>
          <cell r="C125" t="e">
            <v>#REF!</v>
          </cell>
          <cell r="D125" t="e">
            <v>#REF!</v>
          </cell>
          <cell r="E125" t="e">
            <v>#REF!</v>
          </cell>
          <cell r="H125" t="str">
            <v>=</v>
          </cell>
          <cell r="I125" t="e">
            <v>#REF!</v>
          </cell>
        </row>
        <row r="126">
          <cell r="B126" t="str">
            <v>F10</v>
          </cell>
          <cell r="C126" t="e">
            <v>#REF!</v>
          </cell>
          <cell r="D126" t="e">
            <v>#REF!</v>
          </cell>
          <cell r="E126" t="e">
            <v>#REF!</v>
          </cell>
          <cell r="H126" t="str">
            <v>=</v>
          </cell>
          <cell r="I126" t="e">
            <v>#REF!</v>
          </cell>
        </row>
        <row r="127">
          <cell r="B127" t="str">
            <v>F11</v>
          </cell>
          <cell r="C127" t="e">
            <v>#REF!</v>
          </cell>
          <cell r="D127" t="e">
            <v>#REF!</v>
          </cell>
          <cell r="E127" t="e">
            <v>#REF!</v>
          </cell>
          <cell r="H127" t="str">
            <v>=</v>
          </cell>
          <cell r="I127" t="e">
            <v>#REF!</v>
          </cell>
        </row>
        <row r="128">
          <cell r="B128" t="str">
            <v>F12</v>
          </cell>
          <cell r="C128" t="e">
            <v>#REF!</v>
          </cell>
          <cell r="D128" t="e">
            <v>#REF!</v>
          </cell>
          <cell r="E128" t="e">
            <v>#REF!</v>
          </cell>
          <cell r="H128" t="str">
            <v>=</v>
          </cell>
          <cell r="I128" t="e">
            <v>#REF!</v>
          </cell>
        </row>
        <row r="129">
          <cell r="B129" t="str">
            <v>F13</v>
          </cell>
          <cell r="C129" t="e">
            <v>#REF!</v>
          </cell>
          <cell r="D129" t="e">
            <v>#REF!</v>
          </cell>
          <cell r="E129" t="e">
            <v>#REF!</v>
          </cell>
          <cell r="H129" t="str">
            <v>=</v>
          </cell>
          <cell r="I129" t="e">
            <v>#REF!</v>
          </cell>
        </row>
        <row r="130">
          <cell r="B130" t="str">
            <v>F14</v>
          </cell>
          <cell r="C130" t="e">
            <v>#REF!</v>
          </cell>
          <cell r="D130" t="e">
            <v>#REF!</v>
          </cell>
          <cell r="E130" t="e">
            <v>#REF!</v>
          </cell>
          <cell r="H130" t="str">
            <v>=</v>
          </cell>
          <cell r="I130" t="e">
            <v>#REF!</v>
          </cell>
        </row>
        <row r="131">
          <cell r="B131" t="str">
            <v>F15</v>
          </cell>
          <cell r="C131" t="e">
            <v>#REF!</v>
          </cell>
          <cell r="D131" t="e">
            <v>#REF!</v>
          </cell>
          <cell r="E131" t="e">
            <v>#REF!</v>
          </cell>
          <cell r="H131" t="str">
            <v>=</v>
          </cell>
          <cell r="I131" t="e">
            <v>#REF!</v>
          </cell>
        </row>
        <row r="132">
          <cell r="B132" t="str">
            <v>F16</v>
          </cell>
          <cell r="C132" t="e">
            <v>#REF!</v>
          </cell>
          <cell r="D132" t="e">
            <v>#REF!</v>
          </cell>
          <cell r="E132" t="e">
            <v>#REF!</v>
          </cell>
          <cell r="H132" t="str">
            <v>=</v>
          </cell>
          <cell r="I132" t="e">
            <v>#REF!</v>
          </cell>
        </row>
        <row r="133">
          <cell r="B133" t="str">
            <v>F17</v>
          </cell>
          <cell r="C133" t="e">
            <v>#REF!</v>
          </cell>
          <cell r="D133" t="e">
            <v>#REF!</v>
          </cell>
          <cell r="E133" t="e">
            <v>#REF!</v>
          </cell>
          <cell r="H133" t="str">
            <v>=</v>
          </cell>
          <cell r="I133" t="e">
            <v>#REF!</v>
          </cell>
        </row>
        <row r="134">
          <cell r="B134" t="str">
            <v>F18</v>
          </cell>
          <cell r="C134" t="e">
            <v>#REF!</v>
          </cell>
          <cell r="D134" t="e">
            <v>#REF!</v>
          </cell>
          <cell r="E134" t="e">
            <v>#REF!</v>
          </cell>
          <cell r="H134" t="str">
            <v>=</v>
          </cell>
          <cell r="I134" t="e">
            <v>#REF!</v>
          </cell>
        </row>
        <row r="135">
          <cell r="B135" t="str">
            <v>F19</v>
          </cell>
          <cell r="C135" t="e">
            <v>#REF!</v>
          </cell>
          <cell r="D135" t="e">
            <v>#REF!</v>
          </cell>
          <cell r="E135" t="e">
            <v>#REF!</v>
          </cell>
          <cell r="H135" t="str">
            <v>=</v>
          </cell>
          <cell r="I135" t="e">
            <v>#REF!</v>
          </cell>
        </row>
        <row r="136">
          <cell r="B136" t="str">
            <v>F20</v>
          </cell>
          <cell r="C136" t="e">
            <v>#REF!</v>
          </cell>
          <cell r="D136" t="e">
            <v>#REF!</v>
          </cell>
          <cell r="E136" t="e">
            <v>#REF!</v>
          </cell>
          <cell r="H136" t="str">
            <v>=</v>
          </cell>
          <cell r="I136" t="e">
            <v>#REF!</v>
          </cell>
        </row>
        <row r="137">
          <cell r="B137" t="str">
            <v>F21</v>
          </cell>
          <cell r="C137" t="e">
            <v>#REF!</v>
          </cell>
          <cell r="D137" t="e">
            <v>#REF!</v>
          </cell>
          <cell r="E137" t="e">
            <v>#REF!</v>
          </cell>
          <cell r="H137" t="str">
            <v>=</v>
          </cell>
          <cell r="I137" t="e">
            <v>#REF!</v>
          </cell>
        </row>
        <row r="138">
          <cell r="B138" t="str">
            <v>F22</v>
          </cell>
          <cell r="C138" t="e">
            <v>#REF!</v>
          </cell>
          <cell r="D138" t="e">
            <v>#REF!</v>
          </cell>
          <cell r="E138" t="e">
            <v>#REF!</v>
          </cell>
          <cell r="H138" t="str">
            <v>=</v>
          </cell>
          <cell r="I138" t="e">
            <v>#REF!</v>
          </cell>
        </row>
        <row r="139">
          <cell r="B139" t="str">
            <v>F23</v>
          </cell>
          <cell r="C139" t="e">
            <v>#REF!</v>
          </cell>
          <cell r="D139" t="e">
            <v>#REF!</v>
          </cell>
          <cell r="E139" t="e">
            <v>#REF!</v>
          </cell>
          <cell r="H139" t="str">
            <v>=</v>
          </cell>
          <cell r="I139" t="e">
            <v>#REF!</v>
          </cell>
        </row>
        <row r="140">
          <cell r="B140" t="str">
            <v>F24</v>
          </cell>
          <cell r="C140" t="e">
            <v>#REF!</v>
          </cell>
          <cell r="D140" t="e">
            <v>#REF!</v>
          </cell>
          <cell r="E140" t="e">
            <v>#REF!</v>
          </cell>
          <cell r="H140" t="str">
            <v>=</v>
          </cell>
          <cell r="I140" t="e">
            <v>#REF!</v>
          </cell>
        </row>
        <row r="141">
          <cell r="B141" t="str">
            <v>F25</v>
          </cell>
          <cell r="C141" t="e">
            <v>#REF!</v>
          </cell>
          <cell r="D141" t="e">
            <v>#REF!</v>
          </cell>
          <cell r="E141" t="e">
            <v>#REF!</v>
          </cell>
          <cell r="H141" t="str">
            <v>=</v>
          </cell>
          <cell r="I141" t="e">
            <v>#REF!</v>
          </cell>
        </row>
        <row r="142">
          <cell r="B142" t="str">
            <v>F26</v>
          </cell>
          <cell r="C142" t="e">
            <v>#REF!</v>
          </cell>
          <cell r="D142" t="e">
            <v>#REF!</v>
          </cell>
          <cell r="E142" t="e">
            <v>#REF!</v>
          </cell>
          <cell r="H142" t="str">
            <v>=</v>
          </cell>
          <cell r="I142" t="e">
            <v>#REF!</v>
          </cell>
        </row>
        <row r="143">
          <cell r="B143" t="str">
            <v>F27</v>
          </cell>
          <cell r="C143" t="e">
            <v>#REF!</v>
          </cell>
          <cell r="D143" t="e">
            <v>#REF!</v>
          </cell>
          <cell r="E143" t="e">
            <v>#REF!</v>
          </cell>
          <cell r="H143" t="str">
            <v>=</v>
          </cell>
          <cell r="I143" t="e">
            <v>#REF!</v>
          </cell>
        </row>
        <row r="144">
          <cell r="B144" t="str">
            <v>F28</v>
          </cell>
          <cell r="C144" t="e">
            <v>#REF!</v>
          </cell>
          <cell r="D144" t="e">
            <v>#REF!</v>
          </cell>
          <cell r="E144" t="e">
            <v>#REF!</v>
          </cell>
          <cell r="H144" t="str">
            <v>=</v>
          </cell>
          <cell r="I144" t="e">
            <v>#REF!</v>
          </cell>
        </row>
        <row r="145">
          <cell r="B145" t="str">
            <v>F28A</v>
          </cell>
          <cell r="C145" t="e">
            <v>#REF!</v>
          </cell>
          <cell r="D145" t="e">
            <v>#REF!</v>
          </cell>
          <cell r="E145" t="e">
            <v>#REF!</v>
          </cell>
          <cell r="H145" t="str">
            <v>=</v>
          </cell>
          <cell r="I145" t="e">
            <v>#REF!</v>
          </cell>
        </row>
        <row r="146">
          <cell r="B146" t="str">
            <v>F29</v>
          </cell>
          <cell r="C146" t="e">
            <v>#REF!</v>
          </cell>
          <cell r="D146" t="e">
            <v>#REF!</v>
          </cell>
          <cell r="E146" t="e">
            <v>#REF!</v>
          </cell>
          <cell r="H146" t="str">
            <v>=</v>
          </cell>
          <cell r="I146" t="e">
            <v>#REF!</v>
          </cell>
        </row>
        <row r="147">
          <cell r="B147" t="str">
            <v>F30</v>
          </cell>
          <cell r="C147" t="e">
            <v>#REF!</v>
          </cell>
          <cell r="D147" t="e">
            <v>#REF!</v>
          </cell>
          <cell r="E147" t="e">
            <v>#REF!</v>
          </cell>
          <cell r="H147" t="str">
            <v>=</v>
          </cell>
          <cell r="I147" t="e">
            <v>#REF!</v>
          </cell>
        </row>
        <row r="148">
          <cell r="B148" t="str">
            <v>F31</v>
          </cell>
          <cell r="C148" t="e">
            <v>#REF!</v>
          </cell>
          <cell r="D148" t="e">
            <v>#REF!</v>
          </cell>
          <cell r="E148" t="e">
            <v>#REF!</v>
          </cell>
          <cell r="H148" t="str">
            <v>=</v>
          </cell>
          <cell r="I148" t="e">
            <v>#REF!</v>
          </cell>
        </row>
        <row r="149">
          <cell r="B149" t="str">
            <v>F32</v>
          </cell>
          <cell r="C149" t="e">
            <v>#REF!</v>
          </cell>
          <cell r="D149" t="e">
            <v>#REF!</v>
          </cell>
          <cell r="E149" t="e">
            <v>#REF!</v>
          </cell>
          <cell r="H149" t="str">
            <v>=</v>
          </cell>
          <cell r="I149" t="e">
            <v>#REF!</v>
          </cell>
        </row>
        <row r="150">
          <cell r="B150" t="str">
            <v>F33</v>
          </cell>
          <cell r="C150" t="e">
            <v>#REF!</v>
          </cell>
          <cell r="D150" t="e">
            <v>#REF!</v>
          </cell>
          <cell r="E150" t="e">
            <v>#REF!</v>
          </cell>
          <cell r="H150" t="str">
            <v>=</v>
          </cell>
          <cell r="I150" t="e">
            <v>#REF!</v>
          </cell>
        </row>
        <row r="151">
          <cell r="B151" t="str">
            <v>F34</v>
          </cell>
          <cell r="C151" t="e">
            <v>#REF!</v>
          </cell>
          <cell r="D151" t="e">
            <v>#REF!</v>
          </cell>
          <cell r="E151" t="e">
            <v>#REF!</v>
          </cell>
          <cell r="H151" t="str">
            <v>=</v>
          </cell>
          <cell r="I151" t="e">
            <v>#REF!</v>
          </cell>
        </row>
        <row r="152">
          <cell r="B152" t="str">
            <v>F35</v>
          </cell>
          <cell r="C152" t="e">
            <v>#REF!</v>
          </cell>
          <cell r="D152" t="e">
            <v>#REF!</v>
          </cell>
          <cell r="E152" t="e">
            <v>#REF!</v>
          </cell>
          <cell r="H152" t="str">
            <v>=</v>
          </cell>
          <cell r="I152" t="e">
            <v>#REF!</v>
          </cell>
        </row>
        <row r="153">
          <cell r="B153" t="str">
            <v>F36</v>
          </cell>
          <cell r="C153" t="e">
            <v>#REF!</v>
          </cell>
          <cell r="D153" t="e">
            <v>#REF!</v>
          </cell>
          <cell r="E153" t="e">
            <v>#REF!</v>
          </cell>
          <cell r="H153" t="str">
            <v>=</v>
          </cell>
          <cell r="I153" t="e">
            <v>#REF!</v>
          </cell>
        </row>
        <row r="154">
          <cell r="B154" t="str">
            <v>F37</v>
          </cell>
          <cell r="C154" t="e">
            <v>#REF!</v>
          </cell>
          <cell r="D154" t="e">
            <v>#REF!</v>
          </cell>
          <cell r="E154" t="e">
            <v>#REF!</v>
          </cell>
          <cell r="H154" t="str">
            <v>=</v>
          </cell>
          <cell r="I154" t="e">
            <v>#REF!</v>
          </cell>
        </row>
        <row r="155">
          <cell r="B155" t="str">
            <v>F38</v>
          </cell>
          <cell r="C155" t="e">
            <v>#REF!</v>
          </cell>
          <cell r="D155" t="e">
            <v>#REF!</v>
          </cell>
          <cell r="E155" t="e">
            <v>#REF!</v>
          </cell>
          <cell r="H155" t="str">
            <v>=</v>
          </cell>
          <cell r="I155" t="e">
            <v>#REF!</v>
          </cell>
        </row>
        <row r="156">
          <cell r="B156" t="str">
            <v>F39</v>
          </cell>
          <cell r="C156" t="e">
            <v>#REF!</v>
          </cell>
          <cell r="D156" t="e">
            <v>#REF!</v>
          </cell>
          <cell r="E156" t="e">
            <v>#REF!</v>
          </cell>
          <cell r="H156" t="str">
            <v>=</v>
          </cell>
          <cell r="I156" t="e">
            <v>#REF!</v>
          </cell>
        </row>
        <row r="157">
          <cell r="B157" t="str">
            <v>F40</v>
          </cell>
          <cell r="C157" t="e">
            <v>#REF!</v>
          </cell>
          <cell r="D157" t="e">
            <v>#REF!</v>
          </cell>
          <cell r="E157" t="e">
            <v>#REF!</v>
          </cell>
          <cell r="H157" t="str">
            <v>=</v>
          </cell>
          <cell r="I157" t="e">
            <v>#REF!</v>
          </cell>
        </row>
        <row r="158">
          <cell r="B158" t="str">
            <v>F41</v>
          </cell>
          <cell r="C158" t="e">
            <v>#REF!</v>
          </cell>
          <cell r="D158" t="e">
            <v>#REF!</v>
          </cell>
          <cell r="E158" t="e">
            <v>#REF!</v>
          </cell>
          <cell r="H158" t="str">
            <v>=</v>
          </cell>
          <cell r="I158" t="e">
            <v>#REF!</v>
          </cell>
        </row>
        <row r="159">
          <cell r="B159" t="str">
            <v>F42</v>
          </cell>
          <cell r="C159" t="e">
            <v>#REF!</v>
          </cell>
          <cell r="D159" t="e">
            <v>#REF!</v>
          </cell>
          <cell r="E159" t="e">
            <v>#REF!</v>
          </cell>
          <cell r="H159" t="str">
            <v>=</v>
          </cell>
          <cell r="I159" t="e">
            <v>#REF!</v>
          </cell>
        </row>
        <row r="160">
          <cell r="B160" t="str">
            <v>F43</v>
          </cell>
          <cell r="C160" t="e">
            <v>#REF!</v>
          </cell>
          <cell r="D160" t="e">
            <v>#REF!</v>
          </cell>
          <cell r="E160" t="e">
            <v>#REF!</v>
          </cell>
          <cell r="H160" t="str">
            <v>=</v>
          </cell>
          <cell r="I160" t="e">
            <v>#REF!</v>
          </cell>
        </row>
        <row r="161">
          <cell r="B161" t="str">
            <v>F44</v>
          </cell>
          <cell r="C161" t="e">
            <v>#REF!</v>
          </cell>
          <cell r="D161" t="e">
            <v>#REF!</v>
          </cell>
          <cell r="E161" t="e">
            <v>#REF!</v>
          </cell>
          <cell r="H161" t="str">
            <v>=</v>
          </cell>
          <cell r="I161" t="e">
            <v>#REF!</v>
          </cell>
        </row>
        <row r="162">
          <cell r="B162" t="str">
            <v>F45</v>
          </cell>
          <cell r="C162" t="e">
            <v>#REF!</v>
          </cell>
          <cell r="D162" t="e">
            <v>#REF!</v>
          </cell>
          <cell r="E162" t="e">
            <v>#REF!</v>
          </cell>
          <cell r="H162" t="str">
            <v>=</v>
          </cell>
          <cell r="I162" t="e">
            <v>#REF!</v>
          </cell>
        </row>
        <row r="163">
          <cell r="B163" t="str">
            <v>F46</v>
          </cell>
          <cell r="C163" t="e">
            <v>#REF!</v>
          </cell>
          <cell r="D163" t="e">
            <v>#REF!</v>
          </cell>
          <cell r="E163" t="e">
            <v>#REF!</v>
          </cell>
          <cell r="H163" t="str">
            <v>=</v>
          </cell>
          <cell r="I163" t="e">
            <v>#REF!</v>
          </cell>
        </row>
        <row r="164">
          <cell r="B164" t="str">
            <v>F47</v>
          </cell>
          <cell r="C164" t="e">
            <v>#REF!</v>
          </cell>
          <cell r="D164" t="e">
            <v>#REF!</v>
          </cell>
          <cell r="E164" t="e">
            <v>#REF!</v>
          </cell>
          <cell r="H164" t="str">
            <v>=</v>
          </cell>
          <cell r="I164" t="e">
            <v>#REF!</v>
          </cell>
        </row>
        <row r="165">
          <cell r="B165" t="str">
            <v>F48</v>
          </cell>
          <cell r="C165" t="e">
            <v>#REF!</v>
          </cell>
          <cell r="D165" t="e">
            <v>#REF!</v>
          </cell>
          <cell r="E165" t="e">
            <v>#REF!</v>
          </cell>
          <cell r="H165" t="str">
            <v>=</v>
          </cell>
          <cell r="I165" t="e">
            <v>#REF!</v>
          </cell>
        </row>
        <row r="166">
          <cell r="B166" t="str">
            <v>F49</v>
          </cell>
          <cell r="C166" t="e">
            <v>#REF!</v>
          </cell>
          <cell r="D166" t="e">
            <v>#REF!</v>
          </cell>
          <cell r="E166" t="e">
            <v>#REF!</v>
          </cell>
          <cell r="H166" t="str">
            <v>=</v>
          </cell>
          <cell r="I166" t="e">
            <v>#REF!</v>
          </cell>
        </row>
        <row r="169">
          <cell r="D169" t="str">
            <v>G</v>
          </cell>
          <cell r="E169" t="str">
            <v>Tata cara perhitungan harga satuan pekerjaan kayu</v>
          </cell>
        </row>
        <row r="170">
          <cell r="B170" t="str">
            <v>G01</v>
          </cell>
          <cell r="C170" t="e">
            <v>#REF!</v>
          </cell>
          <cell r="D170" t="e">
            <v>#REF!</v>
          </cell>
          <cell r="E170" t="e">
            <v>#REF!</v>
          </cell>
          <cell r="H170" t="str">
            <v>=</v>
          </cell>
          <cell r="I170" t="e">
            <v>#REF!</v>
          </cell>
        </row>
        <row r="171">
          <cell r="B171" t="str">
            <v>G02</v>
          </cell>
          <cell r="C171" t="e">
            <v>#REF!</v>
          </cell>
          <cell r="D171" t="e">
            <v>#REF!</v>
          </cell>
          <cell r="E171" t="e">
            <v>#REF!</v>
          </cell>
          <cell r="H171" t="str">
            <v>=</v>
          </cell>
          <cell r="I171" t="e">
            <v>#REF!</v>
          </cell>
        </row>
        <row r="172">
          <cell r="B172" t="str">
            <v>G03</v>
          </cell>
          <cell r="C172" t="e">
            <v>#REF!</v>
          </cell>
          <cell r="D172" t="e">
            <v>#REF!</v>
          </cell>
          <cell r="E172" t="e">
            <v>#REF!</v>
          </cell>
          <cell r="H172" t="str">
            <v>=</v>
          </cell>
          <cell r="I172" t="e">
            <v>#REF!</v>
          </cell>
        </row>
        <row r="173">
          <cell r="B173" t="str">
            <v>G04</v>
          </cell>
          <cell r="C173" t="e">
            <v>#REF!</v>
          </cell>
          <cell r="D173" t="e">
            <v>#REF!</v>
          </cell>
          <cell r="E173" t="e">
            <v>#REF!</v>
          </cell>
          <cell r="H173" t="str">
            <v>=</v>
          </cell>
          <cell r="I173" t="e">
            <v>#REF!</v>
          </cell>
        </row>
        <row r="174">
          <cell r="B174" t="str">
            <v>G05</v>
          </cell>
          <cell r="C174" t="e">
            <v>#REF!</v>
          </cell>
          <cell r="D174" t="e">
            <v>#REF!</v>
          </cell>
          <cell r="E174" t="e">
            <v>#REF!</v>
          </cell>
          <cell r="H174" t="str">
            <v>=</v>
          </cell>
          <cell r="I174" t="e">
            <v>#REF!</v>
          </cell>
        </row>
        <row r="175">
          <cell r="B175" t="str">
            <v>G06</v>
          </cell>
          <cell r="C175" t="e">
            <v>#REF!</v>
          </cell>
          <cell r="D175" t="e">
            <v>#REF!</v>
          </cell>
          <cell r="E175" t="e">
            <v>#REF!</v>
          </cell>
          <cell r="H175" t="str">
            <v>=</v>
          </cell>
          <cell r="I175" t="e">
            <v>#REF!</v>
          </cell>
        </row>
        <row r="176">
          <cell r="B176" t="str">
            <v>G07</v>
          </cell>
          <cell r="C176" t="e">
            <v>#REF!</v>
          </cell>
          <cell r="D176" t="e">
            <v>#REF!</v>
          </cell>
          <cell r="E176" t="e">
            <v>#REF!</v>
          </cell>
          <cell r="H176" t="str">
            <v>=</v>
          </cell>
          <cell r="I176" t="e">
            <v>#REF!</v>
          </cell>
        </row>
        <row r="177">
          <cell r="B177" t="str">
            <v>G08</v>
          </cell>
          <cell r="C177" t="e">
            <v>#REF!</v>
          </cell>
          <cell r="D177" t="e">
            <v>#REF!</v>
          </cell>
          <cell r="E177" t="e">
            <v>#REF!</v>
          </cell>
          <cell r="H177" t="str">
            <v>=</v>
          </cell>
          <cell r="I177" t="e">
            <v>#REF!</v>
          </cell>
        </row>
        <row r="178">
          <cell r="B178" t="str">
            <v>G09</v>
          </cell>
          <cell r="C178" t="e">
            <v>#REF!</v>
          </cell>
          <cell r="D178" t="e">
            <v>#REF!</v>
          </cell>
          <cell r="E178" t="e">
            <v>#REF!</v>
          </cell>
          <cell r="H178" t="str">
            <v>=</v>
          </cell>
          <cell r="I178" t="e">
            <v>#REF!</v>
          </cell>
        </row>
        <row r="179">
          <cell r="B179" t="str">
            <v>G10</v>
          </cell>
          <cell r="C179" t="e">
            <v>#REF!</v>
          </cell>
          <cell r="D179" t="e">
            <v>#REF!</v>
          </cell>
          <cell r="E179" t="e">
            <v>#REF!</v>
          </cell>
          <cell r="H179" t="str">
            <v>=</v>
          </cell>
          <cell r="I179" t="e">
            <v>#REF!</v>
          </cell>
        </row>
        <row r="180">
          <cell r="B180" t="str">
            <v>G11</v>
          </cell>
          <cell r="C180" t="e">
            <v>#REF!</v>
          </cell>
          <cell r="D180" t="e">
            <v>#REF!</v>
          </cell>
          <cell r="E180" t="e">
            <v>#REF!</v>
          </cell>
          <cell r="H180" t="str">
            <v>=</v>
          </cell>
          <cell r="I180" t="e">
            <v>#REF!</v>
          </cell>
        </row>
        <row r="181">
          <cell r="B181" t="str">
            <v>G12</v>
          </cell>
          <cell r="C181" t="e">
            <v>#REF!</v>
          </cell>
          <cell r="D181" t="e">
            <v>#REF!</v>
          </cell>
          <cell r="E181" t="e">
            <v>#REF!</v>
          </cell>
          <cell r="H181" t="str">
            <v>=</v>
          </cell>
          <cell r="I181" t="e">
            <v>#REF!</v>
          </cell>
        </row>
        <row r="182">
          <cell r="B182" t="str">
            <v>G13</v>
          </cell>
          <cell r="C182" t="e">
            <v>#REF!</v>
          </cell>
          <cell r="D182" t="e">
            <v>#REF!</v>
          </cell>
          <cell r="E182" t="e">
            <v>#REF!</v>
          </cell>
          <cell r="H182" t="str">
            <v>=</v>
          </cell>
          <cell r="I182" t="e">
            <v>#REF!</v>
          </cell>
        </row>
        <row r="183">
          <cell r="B183" t="str">
            <v>G14</v>
          </cell>
          <cell r="C183" t="e">
            <v>#REF!</v>
          </cell>
          <cell r="D183" t="e">
            <v>#REF!</v>
          </cell>
          <cell r="E183" t="e">
            <v>#REF!</v>
          </cell>
          <cell r="H183" t="str">
            <v>=</v>
          </cell>
          <cell r="I183" t="e">
            <v>#REF!</v>
          </cell>
        </row>
        <row r="184">
          <cell r="B184" t="str">
            <v>G15</v>
          </cell>
          <cell r="C184" t="e">
            <v>#REF!</v>
          </cell>
          <cell r="D184" t="e">
            <v>#REF!</v>
          </cell>
          <cell r="E184" t="e">
            <v>#REF!</v>
          </cell>
          <cell r="H184" t="str">
            <v>=</v>
          </cell>
          <cell r="I184" t="e">
            <v>#REF!</v>
          </cell>
        </row>
        <row r="185">
          <cell r="B185" t="str">
            <v>G16</v>
          </cell>
          <cell r="C185" t="e">
            <v>#REF!</v>
          </cell>
          <cell r="D185" t="e">
            <v>#REF!</v>
          </cell>
          <cell r="E185" t="e">
            <v>#REF!</v>
          </cell>
          <cell r="H185" t="str">
            <v>=</v>
          </cell>
          <cell r="I185" t="e">
            <v>#REF!</v>
          </cell>
        </row>
        <row r="186">
          <cell r="B186" t="str">
            <v>G17</v>
          </cell>
          <cell r="C186" t="e">
            <v>#REF!</v>
          </cell>
          <cell r="D186" t="e">
            <v>#REF!</v>
          </cell>
          <cell r="E186" t="e">
            <v>#REF!</v>
          </cell>
          <cell r="H186" t="str">
            <v>=</v>
          </cell>
          <cell r="I186" t="e">
            <v>#REF!</v>
          </cell>
        </row>
        <row r="187">
          <cell r="B187" t="str">
            <v>G18</v>
          </cell>
          <cell r="C187" t="e">
            <v>#REF!</v>
          </cell>
          <cell r="D187" t="e">
            <v>#REF!</v>
          </cell>
          <cell r="E187" t="e">
            <v>#REF!</v>
          </cell>
          <cell r="H187" t="str">
            <v>=</v>
          </cell>
          <cell r="I187" t="e">
            <v>#REF!</v>
          </cell>
        </row>
        <row r="188">
          <cell r="B188" t="str">
            <v>G19</v>
          </cell>
          <cell r="C188" t="e">
            <v>#REF!</v>
          </cell>
          <cell r="D188" t="e">
            <v>#REF!</v>
          </cell>
          <cell r="E188" t="e">
            <v>#REF!</v>
          </cell>
          <cell r="H188" t="str">
            <v>=</v>
          </cell>
          <cell r="I188" t="e">
            <v>#REF!</v>
          </cell>
        </row>
        <row r="189">
          <cell r="B189" t="str">
            <v>G20</v>
          </cell>
          <cell r="C189" t="e">
            <v>#REF!</v>
          </cell>
          <cell r="D189" t="e">
            <v>#REF!</v>
          </cell>
          <cell r="E189" t="e">
            <v>#REF!</v>
          </cell>
          <cell r="H189" t="str">
            <v>=</v>
          </cell>
          <cell r="I189" t="e">
            <v>#REF!</v>
          </cell>
        </row>
        <row r="190">
          <cell r="B190" t="str">
            <v>G21</v>
          </cell>
          <cell r="C190" t="e">
            <v>#REF!</v>
          </cell>
          <cell r="D190" t="e">
            <v>#REF!</v>
          </cell>
          <cell r="E190" t="e">
            <v>#REF!</v>
          </cell>
          <cell r="H190" t="str">
            <v>=</v>
          </cell>
          <cell r="I190" t="e">
            <v>#REF!</v>
          </cell>
        </row>
        <row r="191">
          <cell r="B191" t="str">
            <v>G22</v>
          </cell>
          <cell r="C191" t="e">
            <v>#REF!</v>
          </cell>
          <cell r="D191" t="e">
            <v>#REF!</v>
          </cell>
          <cell r="E191" t="e">
            <v>#REF!</v>
          </cell>
          <cell r="H191" t="str">
            <v>=</v>
          </cell>
          <cell r="I191" t="e">
            <v>#REF!</v>
          </cell>
        </row>
        <row r="192">
          <cell r="B192" t="str">
            <v>G23</v>
          </cell>
          <cell r="C192" t="e">
            <v>#REF!</v>
          </cell>
          <cell r="D192" t="e">
            <v>#REF!</v>
          </cell>
          <cell r="E192" t="e">
            <v>#REF!</v>
          </cell>
          <cell r="H192" t="str">
            <v>=</v>
          </cell>
          <cell r="I192" t="e">
            <v>#REF!</v>
          </cell>
        </row>
        <row r="193">
          <cell r="B193" t="str">
            <v>G24</v>
          </cell>
          <cell r="C193" t="e">
            <v>#REF!</v>
          </cell>
          <cell r="D193" t="e">
            <v>#REF!</v>
          </cell>
          <cell r="E193" t="e">
            <v>#REF!</v>
          </cell>
          <cell r="H193" t="str">
            <v>=</v>
          </cell>
          <cell r="I193" t="e">
            <v>#REF!</v>
          </cell>
        </row>
        <row r="194">
          <cell r="B194" t="str">
            <v>G25</v>
          </cell>
          <cell r="C194" t="e">
            <v>#REF!</v>
          </cell>
          <cell r="D194" t="e">
            <v>#REF!</v>
          </cell>
          <cell r="E194" t="e">
            <v>#REF!</v>
          </cell>
          <cell r="H194" t="str">
            <v>=</v>
          </cell>
          <cell r="I194" t="e">
            <v>#REF!</v>
          </cell>
        </row>
        <row r="195">
          <cell r="B195" t="str">
            <v>G26</v>
          </cell>
          <cell r="C195" t="e">
            <v>#REF!</v>
          </cell>
          <cell r="D195" t="e">
            <v>#REF!</v>
          </cell>
          <cell r="E195" t="e">
            <v>#REF!</v>
          </cell>
          <cell r="H195" t="str">
            <v>=</v>
          </cell>
          <cell r="I195" t="e">
            <v>#REF!</v>
          </cell>
        </row>
        <row r="196">
          <cell r="B196" t="str">
            <v>G27</v>
          </cell>
          <cell r="C196" t="e">
            <v>#REF!</v>
          </cell>
          <cell r="D196" t="e">
            <v>#REF!</v>
          </cell>
          <cell r="E196" t="e">
            <v>#REF!</v>
          </cell>
          <cell r="H196" t="str">
            <v>=</v>
          </cell>
          <cell r="I196" t="e">
            <v>#REF!</v>
          </cell>
        </row>
        <row r="197">
          <cell r="B197" t="str">
            <v>G28</v>
          </cell>
          <cell r="C197" t="e">
            <v>#REF!</v>
          </cell>
          <cell r="D197" t="e">
            <v>#REF!</v>
          </cell>
          <cell r="E197" t="e">
            <v>#REF!</v>
          </cell>
          <cell r="H197" t="str">
            <v>=</v>
          </cell>
          <cell r="I197" t="e">
            <v>#REF!</v>
          </cell>
        </row>
        <row r="198">
          <cell r="B198" t="str">
            <v>G29</v>
          </cell>
          <cell r="C198" t="e">
            <v>#REF!</v>
          </cell>
          <cell r="D198" t="e">
            <v>#REF!</v>
          </cell>
          <cell r="E198" t="e">
            <v>#REF!</v>
          </cell>
          <cell r="H198" t="str">
            <v>=</v>
          </cell>
          <cell r="I198" t="e">
            <v>#REF!</v>
          </cell>
        </row>
        <row r="201">
          <cell r="D201" t="str">
            <v>H</v>
          </cell>
          <cell r="E201" t="str">
            <v>Tata cara perhitungan harga satuan pekerjaan langit-langit</v>
          </cell>
        </row>
        <row r="202">
          <cell r="B202" t="str">
            <v>H01</v>
          </cell>
          <cell r="C202" t="e">
            <v>#REF!</v>
          </cell>
          <cell r="D202" t="e">
            <v>#REF!</v>
          </cell>
          <cell r="E202" t="e">
            <v>#REF!</v>
          </cell>
          <cell r="H202" t="str">
            <v>=</v>
          </cell>
          <cell r="I202" t="e">
            <v>#REF!</v>
          </cell>
        </row>
        <row r="203">
          <cell r="B203" t="str">
            <v>H02</v>
          </cell>
          <cell r="C203" t="e">
            <v>#REF!</v>
          </cell>
          <cell r="D203" t="e">
            <v>#REF!</v>
          </cell>
          <cell r="E203" t="e">
            <v>#REF!</v>
          </cell>
          <cell r="H203" t="str">
            <v>=</v>
          </cell>
          <cell r="I203" t="e">
            <v>#REF!</v>
          </cell>
        </row>
        <row r="204">
          <cell r="B204" t="str">
            <v>H03</v>
          </cell>
          <cell r="C204" t="e">
            <v>#REF!</v>
          </cell>
          <cell r="D204" t="e">
            <v>#REF!</v>
          </cell>
          <cell r="E204" t="e">
            <v>#REF!</v>
          </cell>
          <cell r="H204" t="str">
            <v>=</v>
          </cell>
          <cell r="I204" t="e">
            <v>#REF!</v>
          </cell>
        </row>
        <row r="205">
          <cell r="B205" t="str">
            <v>H04</v>
          </cell>
          <cell r="C205" t="e">
            <v>#REF!</v>
          </cell>
          <cell r="D205" t="e">
            <v>#REF!</v>
          </cell>
          <cell r="E205" t="e">
            <v>#REF!</v>
          </cell>
          <cell r="H205" t="str">
            <v>=</v>
          </cell>
          <cell r="I205" t="e">
            <v>#REF!</v>
          </cell>
        </row>
        <row r="206">
          <cell r="B206" t="str">
            <v>H05</v>
          </cell>
          <cell r="C206" t="e">
            <v>#REF!</v>
          </cell>
          <cell r="D206" t="e">
            <v>#REF!</v>
          </cell>
          <cell r="E206" t="e">
            <v>#REF!</v>
          </cell>
          <cell r="H206" t="str">
            <v>=</v>
          </cell>
          <cell r="I206" t="e">
            <v>#REF!</v>
          </cell>
        </row>
        <row r="207">
          <cell r="B207" t="str">
            <v>H06</v>
          </cell>
          <cell r="C207" t="e">
            <v>#REF!</v>
          </cell>
          <cell r="D207" t="e">
            <v>#REF!</v>
          </cell>
          <cell r="E207" t="e">
            <v>#REF!</v>
          </cell>
          <cell r="H207" t="str">
            <v>=</v>
          </cell>
          <cell r="I207" t="e">
            <v>#REF!</v>
          </cell>
        </row>
        <row r="208">
          <cell r="B208" t="str">
            <v>H07</v>
          </cell>
          <cell r="C208" t="e">
            <v>#REF!</v>
          </cell>
          <cell r="D208" t="e">
            <v>#REF!</v>
          </cell>
          <cell r="E208" t="e">
            <v>#REF!</v>
          </cell>
          <cell r="H208" t="str">
            <v>=</v>
          </cell>
          <cell r="I208" t="e">
            <v>#REF!</v>
          </cell>
        </row>
        <row r="209">
          <cell r="B209" t="str">
            <v>H08</v>
          </cell>
          <cell r="C209" t="e">
            <v>#REF!</v>
          </cell>
          <cell r="D209" t="e">
            <v>#REF!</v>
          </cell>
          <cell r="E209" t="e">
            <v>#REF!</v>
          </cell>
          <cell r="H209" t="str">
            <v>=</v>
          </cell>
          <cell r="I209" t="e">
            <v>#REF!</v>
          </cell>
        </row>
        <row r="210">
          <cell r="B210" t="str">
            <v>H09</v>
          </cell>
          <cell r="C210" t="e">
            <v>#REF!</v>
          </cell>
          <cell r="D210" t="e">
            <v>#REF!</v>
          </cell>
          <cell r="E210" t="e">
            <v>#REF!</v>
          </cell>
          <cell r="H210" t="str">
            <v>=</v>
          </cell>
          <cell r="I210" t="e">
            <v>#REF!</v>
          </cell>
        </row>
        <row r="211">
          <cell r="B211" t="str">
            <v>H10</v>
          </cell>
          <cell r="C211" t="e">
            <v>#REF!</v>
          </cell>
          <cell r="D211" t="e">
            <v>#REF!</v>
          </cell>
          <cell r="E211" t="e">
            <v>#REF!</v>
          </cell>
          <cell r="H211" t="str">
            <v>=</v>
          </cell>
          <cell r="I211" t="e">
            <v>#REF!</v>
          </cell>
        </row>
        <row r="212">
          <cell r="B212" t="str">
            <v>H11</v>
          </cell>
          <cell r="C212" t="e">
            <v>#REF!</v>
          </cell>
          <cell r="D212" t="e">
            <v>#REF!</v>
          </cell>
          <cell r="E212" t="e">
            <v>#REF!</v>
          </cell>
          <cell r="H212" t="str">
            <v>=</v>
          </cell>
          <cell r="I212" t="e">
            <v>#REF!</v>
          </cell>
        </row>
        <row r="213">
          <cell r="B213" t="str">
            <v>H12</v>
          </cell>
          <cell r="C213" t="e">
            <v>#REF!</v>
          </cell>
          <cell r="D213" t="e">
            <v>#REF!</v>
          </cell>
          <cell r="E213" t="e">
            <v>#REF!</v>
          </cell>
          <cell r="H213" t="str">
            <v>=</v>
          </cell>
          <cell r="I213" t="e">
            <v>#REF!</v>
          </cell>
        </row>
        <row r="214">
          <cell r="B214" t="str">
            <v>H13</v>
          </cell>
          <cell r="C214" t="e">
            <v>#REF!</v>
          </cell>
          <cell r="D214" t="e">
            <v>#REF!</v>
          </cell>
          <cell r="E214" t="e">
            <v>#REF!</v>
          </cell>
          <cell r="H214" t="str">
            <v>=</v>
          </cell>
          <cell r="I214" t="e">
            <v>#REF!</v>
          </cell>
        </row>
        <row r="215">
          <cell r="B215" t="str">
            <v>H14</v>
          </cell>
          <cell r="C215" t="e">
            <v>#REF!</v>
          </cell>
          <cell r="D215" t="e">
            <v>#REF!</v>
          </cell>
          <cell r="E215" t="e">
            <v>#REF!</v>
          </cell>
          <cell r="H215" t="str">
            <v>=</v>
          </cell>
          <cell r="I215" t="e">
            <v>#REF!</v>
          </cell>
        </row>
        <row r="216">
          <cell r="B216" t="str">
            <v>H15</v>
          </cell>
          <cell r="C216" t="e">
            <v>#REF!</v>
          </cell>
          <cell r="D216" t="e">
            <v>#REF!</v>
          </cell>
          <cell r="E216" t="e">
            <v>#REF!</v>
          </cell>
          <cell r="H216" t="str">
            <v>=</v>
          </cell>
          <cell r="I216" t="e">
            <v>#REF!</v>
          </cell>
        </row>
        <row r="217">
          <cell r="B217" t="str">
            <v>H16</v>
          </cell>
          <cell r="C217" t="e">
            <v>#REF!</v>
          </cell>
          <cell r="D217" t="e">
            <v>#REF!</v>
          </cell>
          <cell r="E217" t="e">
            <v>#REF!</v>
          </cell>
          <cell r="H217" t="str">
            <v>=</v>
          </cell>
          <cell r="I217" t="e">
            <v>#REF!</v>
          </cell>
        </row>
        <row r="220">
          <cell r="D220" t="str">
            <v>I</v>
          </cell>
          <cell r="E220" t="str">
            <v>Tata cara perhitungan harga satuan pekerjaan besi dan aluminium</v>
          </cell>
        </row>
        <row r="221">
          <cell r="B221" t="str">
            <v>I01</v>
          </cell>
          <cell r="C221" t="e">
            <v>#REF!</v>
          </cell>
          <cell r="D221" t="e">
            <v>#REF!</v>
          </cell>
          <cell r="E221" t="e">
            <v>#REF!</v>
          </cell>
          <cell r="H221" t="str">
            <v>=</v>
          </cell>
          <cell r="I221" t="e">
            <v>#REF!</v>
          </cell>
        </row>
        <row r="222">
          <cell r="B222" t="str">
            <v>I02</v>
          </cell>
          <cell r="C222" t="e">
            <v>#REF!</v>
          </cell>
          <cell r="D222" t="e">
            <v>#REF!</v>
          </cell>
          <cell r="E222" t="e">
            <v>#REF!</v>
          </cell>
          <cell r="H222" t="str">
            <v>=</v>
          </cell>
          <cell r="I222" t="e">
            <v>#REF!</v>
          </cell>
        </row>
        <row r="223">
          <cell r="B223" t="str">
            <v>I03</v>
          </cell>
          <cell r="C223" t="e">
            <v>#REF!</v>
          </cell>
          <cell r="D223" t="e">
            <v>#REF!</v>
          </cell>
          <cell r="E223" t="e">
            <v>#REF!</v>
          </cell>
          <cell r="H223" t="str">
            <v>=</v>
          </cell>
          <cell r="I223" t="e">
            <v>#REF!</v>
          </cell>
        </row>
        <row r="224">
          <cell r="B224" t="str">
            <v>I04</v>
          </cell>
          <cell r="C224" t="e">
            <v>#REF!</v>
          </cell>
          <cell r="D224" t="e">
            <v>#REF!</v>
          </cell>
          <cell r="E224" t="e">
            <v>#REF!</v>
          </cell>
          <cell r="H224" t="str">
            <v>=</v>
          </cell>
          <cell r="I224" t="e">
            <v>#REF!</v>
          </cell>
        </row>
        <row r="225">
          <cell r="B225" t="str">
            <v>I05</v>
          </cell>
          <cell r="C225" t="e">
            <v>#REF!</v>
          </cell>
          <cell r="D225" t="e">
            <v>#REF!</v>
          </cell>
          <cell r="E225" t="e">
            <v>#REF!</v>
          </cell>
          <cell r="H225" t="str">
            <v>=</v>
          </cell>
          <cell r="I225" t="e">
            <v>#REF!</v>
          </cell>
        </row>
        <row r="226">
          <cell r="B226" t="str">
            <v>I06</v>
          </cell>
          <cell r="C226" t="e">
            <v>#REF!</v>
          </cell>
          <cell r="D226" t="e">
            <v>#REF!</v>
          </cell>
          <cell r="E226" t="e">
            <v>#REF!</v>
          </cell>
          <cell r="H226" t="str">
            <v>=</v>
          </cell>
          <cell r="I226" t="e">
            <v>#REF!</v>
          </cell>
        </row>
        <row r="227">
          <cell r="B227" t="str">
            <v>I07</v>
          </cell>
          <cell r="C227" t="e">
            <v>#REF!</v>
          </cell>
          <cell r="D227" t="e">
            <v>#REF!</v>
          </cell>
          <cell r="E227" t="e">
            <v>#REF!</v>
          </cell>
          <cell r="H227" t="str">
            <v>=</v>
          </cell>
          <cell r="I227" t="e">
            <v>#REF!</v>
          </cell>
        </row>
        <row r="228">
          <cell r="B228" t="str">
            <v>I08</v>
          </cell>
          <cell r="C228" t="e">
            <v>#REF!</v>
          </cell>
          <cell r="D228" t="e">
            <v>#REF!</v>
          </cell>
          <cell r="E228" t="e">
            <v>#REF!</v>
          </cell>
          <cell r="H228" t="str">
            <v>=</v>
          </cell>
          <cell r="I228" t="e">
            <v>#REF!</v>
          </cell>
        </row>
        <row r="229">
          <cell r="B229" t="str">
            <v>I09</v>
          </cell>
          <cell r="C229" t="e">
            <v>#REF!</v>
          </cell>
          <cell r="D229" t="e">
            <v>#REF!</v>
          </cell>
          <cell r="E229" t="e">
            <v>#REF!</v>
          </cell>
          <cell r="H229" t="str">
            <v>=</v>
          </cell>
          <cell r="I229" t="e">
            <v>#REF!</v>
          </cell>
        </row>
        <row r="230">
          <cell r="B230" t="str">
            <v>I10</v>
          </cell>
          <cell r="C230" t="e">
            <v>#REF!</v>
          </cell>
          <cell r="D230" t="e">
            <v>#REF!</v>
          </cell>
          <cell r="E230" t="e">
            <v>#REF!</v>
          </cell>
          <cell r="H230" t="str">
            <v>=</v>
          </cell>
          <cell r="I230" t="e">
            <v>#REF!</v>
          </cell>
        </row>
        <row r="231">
          <cell r="B231" t="str">
            <v>I11</v>
          </cell>
          <cell r="C231" t="e">
            <v>#REF!</v>
          </cell>
          <cell r="D231" t="e">
            <v>#REF!</v>
          </cell>
          <cell r="E231" t="e">
            <v>#REF!</v>
          </cell>
          <cell r="H231" t="str">
            <v>=</v>
          </cell>
          <cell r="I231" t="e">
            <v>#REF!</v>
          </cell>
        </row>
        <row r="232">
          <cell r="B232" t="str">
            <v>I12</v>
          </cell>
          <cell r="C232" t="e">
            <v>#REF!</v>
          </cell>
          <cell r="D232" t="e">
            <v>#REF!</v>
          </cell>
          <cell r="E232" t="e">
            <v>#REF!</v>
          </cell>
          <cell r="H232" t="str">
            <v>=</v>
          </cell>
          <cell r="I232" t="e">
            <v>#REF!</v>
          </cell>
        </row>
        <row r="233">
          <cell r="B233" t="str">
            <v>I13</v>
          </cell>
          <cell r="C233" t="e">
            <v>#REF!</v>
          </cell>
          <cell r="D233" t="e">
            <v>#REF!</v>
          </cell>
          <cell r="E233" t="e">
            <v>#REF!</v>
          </cell>
          <cell r="H233" t="str">
            <v>=</v>
          </cell>
          <cell r="I233" t="e">
            <v>#REF!</v>
          </cell>
        </row>
        <row r="234">
          <cell r="B234" t="str">
            <v>I14</v>
          </cell>
          <cell r="C234" t="e">
            <v>#REF!</v>
          </cell>
          <cell r="D234" t="e">
            <v>#REF!</v>
          </cell>
          <cell r="E234" t="e">
            <v>#REF!</v>
          </cell>
          <cell r="H234" t="str">
            <v>=</v>
          </cell>
          <cell r="I234" t="e">
            <v>#REF!</v>
          </cell>
        </row>
        <row r="235">
          <cell r="B235" t="str">
            <v>I15</v>
          </cell>
          <cell r="C235" t="e">
            <v>#REF!</v>
          </cell>
          <cell r="D235" t="e">
            <v>#REF!</v>
          </cell>
          <cell r="E235" t="e">
            <v>#REF!</v>
          </cell>
          <cell r="H235" t="str">
            <v>=</v>
          </cell>
          <cell r="I235" t="e">
            <v>#REF!</v>
          </cell>
        </row>
        <row r="236">
          <cell r="B236" t="str">
            <v>I16</v>
          </cell>
          <cell r="C236" t="e">
            <v>#REF!</v>
          </cell>
          <cell r="D236" t="e">
            <v>#REF!</v>
          </cell>
          <cell r="E236" t="e">
            <v>#REF!</v>
          </cell>
          <cell r="H236" t="str">
            <v>=</v>
          </cell>
          <cell r="I236" t="e">
            <v>#REF!</v>
          </cell>
        </row>
        <row r="237">
          <cell r="B237" t="str">
            <v>I17</v>
          </cell>
          <cell r="C237" t="e">
            <v>#REF!</v>
          </cell>
          <cell r="D237" t="e">
            <v>#REF!</v>
          </cell>
          <cell r="E237" t="e">
            <v>#REF!</v>
          </cell>
          <cell r="H237" t="str">
            <v>=</v>
          </cell>
          <cell r="I237" t="e">
            <v>#REF!</v>
          </cell>
        </row>
        <row r="238">
          <cell r="B238" t="str">
            <v>I18</v>
          </cell>
          <cell r="C238" t="e">
            <v>#REF!</v>
          </cell>
          <cell r="D238" t="e">
            <v>#REF!</v>
          </cell>
          <cell r="E238" t="e">
            <v>#REF!</v>
          </cell>
          <cell r="H238" t="str">
            <v>=</v>
          </cell>
          <cell r="I238" t="e">
            <v>#REF!</v>
          </cell>
        </row>
        <row r="239">
          <cell r="B239" t="str">
            <v>I19</v>
          </cell>
          <cell r="C239" t="e">
            <v>#REF!</v>
          </cell>
          <cell r="D239" t="e">
            <v>#REF!</v>
          </cell>
          <cell r="E239" t="e">
            <v>#REF!</v>
          </cell>
          <cell r="H239" t="str">
            <v>=</v>
          </cell>
          <cell r="I239" t="e">
            <v>#REF!</v>
          </cell>
        </row>
        <row r="242">
          <cell r="D242" t="str">
            <v>J</v>
          </cell>
          <cell r="E242" t="str">
            <v>Tata cara perhitungan harga satuan pekerjaan penutup lantai dan dinding</v>
          </cell>
        </row>
        <row r="243">
          <cell r="B243" t="str">
            <v>J01</v>
          </cell>
          <cell r="C243" t="e">
            <v>#REF!</v>
          </cell>
          <cell r="D243" t="e">
            <v>#REF!</v>
          </cell>
          <cell r="E243" t="e">
            <v>#REF!</v>
          </cell>
          <cell r="H243" t="str">
            <v>=</v>
          </cell>
          <cell r="I243" t="e">
            <v>#REF!</v>
          </cell>
        </row>
        <row r="244">
          <cell r="B244" t="str">
            <v>J02</v>
          </cell>
          <cell r="C244" t="e">
            <v>#REF!</v>
          </cell>
          <cell r="D244" t="e">
            <v>#REF!</v>
          </cell>
          <cell r="E244" t="e">
            <v>#REF!</v>
          </cell>
          <cell r="H244" t="str">
            <v>=</v>
          </cell>
          <cell r="I244" t="e">
            <v>#REF!</v>
          </cell>
        </row>
        <row r="245">
          <cell r="B245" t="str">
            <v>J03</v>
          </cell>
          <cell r="C245" t="e">
            <v>#REF!</v>
          </cell>
          <cell r="D245" t="e">
            <v>#REF!</v>
          </cell>
          <cell r="E245" t="e">
            <v>#REF!</v>
          </cell>
          <cell r="H245" t="str">
            <v>=</v>
          </cell>
          <cell r="I245" t="e">
            <v>#REF!</v>
          </cell>
        </row>
        <row r="246">
          <cell r="B246" t="str">
            <v>J04</v>
          </cell>
          <cell r="C246" t="e">
            <v>#REF!</v>
          </cell>
          <cell r="D246" t="e">
            <v>#REF!</v>
          </cell>
          <cell r="E246" t="e">
            <v>#REF!</v>
          </cell>
          <cell r="H246" t="str">
            <v>=</v>
          </cell>
          <cell r="I246" t="e">
            <v>#REF!</v>
          </cell>
        </row>
        <row r="247">
          <cell r="B247" t="str">
            <v>J05</v>
          </cell>
          <cell r="C247" t="e">
            <v>#REF!</v>
          </cell>
          <cell r="D247" t="e">
            <v>#REF!</v>
          </cell>
          <cell r="E247" t="e">
            <v>#REF!</v>
          </cell>
          <cell r="H247" t="str">
            <v>=</v>
          </cell>
          <cell r="I247" t="e">
            <v>#REF!</v>
          </cell>
        </row>
        <row r="248">
          <cell r="B248" t="str">
            <v>J06</v>
          </cell>
          <cell r="C248" t="e">
            <v>#REF!</v>
          </cell>
          <cell r="D248" t="e">
            <v>#REF!</v>
          </cell>
          <cell r="E248" t="e">
            <v>#REF!</v>
          </cell>
          <cell r="H248" t="str">
            <v>=</v>
          </cell>
          <cell r="I248" t="e">
            <v>#REF!</v>
          </cell>
        </row>
        <row r="249">
          <cell r="B249" t="str">
            <v>J07</v>
          </cell>
          <cell r="C249" t="e">
            <v>#REF!</v>
          </cell>
          <cell r="D249" t="e">
            <v>#REF!</v>
          </cell>
          <cell r="E249" t="e">
            <v>#REF!</v>
          </cell>
          <cell r="H249" t="str">
            <v>=</v>
          </cell>
          <cell r="I249" t="e">
            <v>#REF!</v>
          </cell>
        </row>
        <row r="250">
          <cell r="B250" t="str">
            <v>J08</v>
          </cell>
          <cell r="C250" t="e">
            <v>#REF!</v>
          </cell>
          <cell r="D250" t="e">
            <v>#REF!</v>
          </cell>
          <cell r="E250" t="e">
            <v>#REF!</v>
          </cell>
          <cell r="H250" t="str">
            <v>=</v>
          </cell>
          <cell r="I250" t="e">
            <v>#REF!</v>
          </cell>
        </row>
        <row r="251">
          <cell r="B251" t="str">
            <v>J09</v>
          </cell>
          <cell r="C251" t="e">
            <v>#REF!</v>
          </cell>
          <cell r="D251" t="e">
            <v>#REF!</v>
          </cell>
          <cell r="E251" t="e">
            <v>#REF!</v>
          </cell>
          <cell r="H251" t="str">
            <v>=</v>
          </cell>
          <cell r="I251" t="e">
            <v>#REF!</v>
          </cell>
        </row>
        <row r="252">
          <cell r="B252" t="str">
            <v>J10</v>
          </cell>
          <cell r="C252" t="e">
            <v>#REF!</v>
          </cell>
          <cell r="D252" t="e">
            <v>#REF!</v>
          </cell>
          <cell r="E252" t="e">
            <v>#REF!</v>
          </cell>
          <cell r="H252" t="str">
            <v>=</v>
          </cell>
          <cell r="I252" t="e">
            <v>#REF!</v>
          </cell>
        </row>
        <row r="253">
          <cell r="B253" t="str">
            <v>J11</v>
          </cell>
          <cell r="C253" t="e">
            <v>#REF!</v>
          </cell>
          <cell r="D253" t="e">
            <v>#REF!</v>
          </cell>
          <cell r="E253" t="e">
            <v>#REF!</v>
          </cell>
          <cell r="H253" t="str">
            <v>=</v>
          </cell>
          <cell r="I253" t="e">
            <v>#REF!</v>
          </cell>
        </row>
        <row r="254">
          <cell r="B254" t="str">
            <v>J12</v>
          </cell>
          <cell r="C254" t="e">
            <v>#REF!</v>
          </cell>
          <cell r="D254" t="e">
            <v>#REF!</v>
          </cell>
          <cell r="E254" t="e">
            <v>#REF!</v>
          </cell>
          <cell r="H254" t="str">
            <v>=</v>
          </cell>
          <cell r="I254" t="e">
            <v>#REF!</v>
          </cell>
        </row>
        <row r="255">
          <cell r="B255" t="str">
            <v>J13</v>
          </cell>
          <cell r="C255" t="e">
            <v>#REF!</v>
          </cell>
          <cell r="D255" t="e">
            <v>#REF!</v>
          </cell>
          <cell r="E255" t="e">
            <v>#REF!</v>
          </cell>
          <cell r="H255" t="str">
            <v>=</v>
          </cell>
          <cell r="I255" t="e">
            <v>#REF!</v>
          </cell>
        </row>
        <row r="256">
          <cell r="B256" t="str">
            <v>J14</v>
          </cell>
          <cell r="C256" t="e">
            <v>#REF!</v>
          </cell>
          <cell r="D256" t="e">
            <v>#REF!</v>
          </cell>
          <cell r="E256" t="e">
            <v>#REF!</v>
          </cell>
          <cell r="H256" t="str">
            <v>=</v>
          </cell>
          <cell r="I256" t="e">
            <v>#REF!</v>
          </cell>
        </row>
        <row r="257">
          <cell r="B257" t="str">
            <v>J15</v>
          </cell>
          <cell r="C257" t="e">
            <v>#REF!</v>
          </cell>
          <cell r="D257" t="e">
            <v>#REF!</v>
          </cell>
          <cell r="E257" t="e">
            <v>#REF!</v>
          </cell>
          <cell r="H257" t="str">
            <v>=</v>
          </cell>
          <cell r="I257" t="e">
            <v>#REF!</v>
          </cell>
        </row>
        <row r="258">
          <cell r="B258" t="str">
            <v>J16</v>
          </cell>
          <cell r="C258" t="e">
            <v>#REF!</v>
          </cell>
          <cell r="D258" t="e">
            <v>#REF!</v>
          </cell>
          <cell r="E258" t="e">
            <v>#REF!</v>
          </cell>
          <cell r="H258" t="str">
            <v>=</v>
          </cell>
          <cell r="I258" t="e">
            <v>#REF!</v>
          </cell>
        </row>
        <row r="259">
          <cell r="B259" t="str">
            <v>J17</v>
          </cell>
          <cell r="C259" t="e">
            <v>#REF!</v>
          </cell>
          <cell r="D259" t="e">
            <v>#REF!</v>
          </cell>
          <cell r="E259" t="e">
            <v>#REF!</v>
          </cell>
          <cell r="H259" t="str">
            <v>=</v>
          </cell>
          <cell r="I259" t="e">
            <v>#REF!</v>
          </cell>
        </row>
        <row r="260">
          <cell r="B260" t="str">
            <v>J18</v>
          </cell>
          <cell r="C260" t="e">
            <v>#REF!</v>
          </cell>
          <cell r="D260" t="e">
            <v>#REF!</v>
          </cell>
          <cell r="E260" t="e">
            <v>#REF!</v>
          </cell>
          <cell r="H260" t="str">
            <v>=</v>
          </cell>
          <cell r="I260" t="e">
            <v>#REF!</v>
          </cell>
        </row>
        <row r="261">
          <cell r="B261" t="str">
            <v>J19</v>
          </cell>
          <cell r="C261" t="e">
            <v>#REF!</v>
          </cell>
          <cell r="D261" t="e">
            <v>#REF!</v>
          </cell>
          <cell r="E261" t="e">
            <v>#REF!</v>
          </cell>
          <cell r="H261" t="str">
            <v>=</v>
          </cell>
          <cell r="I261" t="e">
            <v>#REF!</v>
          </cell>
        </row>
        <row r="262">
          <cell r="B262" t="str">
            <v>J20</v>
          </cell>
          <cell r="C262" t="e">
            <v>#REF!</v>
          </cell>
          <cell r="D262" t="e">
            <v>#REF!</v>
          </cell>
          <cell r="E262" t="e">
            <v>#REF!</v>
          </cell>
          <cell r="H262" t="str">
            <v>=</v>
          </cell>
          <cell r="I262" t="e">
            <v>#REF!</v>
          </cell>
        </row>
        <row r="263">
          <cell r="B263" t="str">
            <v>J21</v>
          </cell>
          <cell r="C263" t="e">
            <v>#REF!</v>
          </cell>
          <cell r="D263" t="e">
            <v>#REF!</v>
          </cell>
          <cell r="E263" t="e">
            <v>#REF!</v>
          </cell>
          <cell r="H263" t="str">
            <v>=</v>
          </cell>
          <cell r="I263" t="e">
            <v>#REF!</v>
          </cell>
        </row>
        <row r="264">
          <cell r="B264" t="str">
            <v>J22</v>
          </cell>
          <cell r="C264" t="e">
            <v>#REF!</v>
          </cell>
          <cell r="D264" t="e">
            <v>#REF!</v>
          </cell>
          <cell r="E264" t="e">
            <v>#REF!</v>
          </cell>
          <cell r="H264" t="str">
            <v>=</v>
          </cell>
          <cell r="I264" t="e">
            <v>#REF!</v>
          </cell>
        </row>
        <row r="265">
          <cell r="B265" t="str">
            <v>J23</v>
          </cell>
          <cell r="C265" t="e">
            <v>#REF!</v>
          </cell>
          <cell r="D265" t="e">
            <v>#REF!</v>
          </cell>
          <cell r="E265" t="e">
            <v>#REF!</v>
          </cell>
          <cell r="H265" t="str">
            <v>=</v>
          </cell>
          <cell r="I265" t="e">
            <v>#REF!</v>
          </cell>
        </row>
        <row r="266">
          <cell r="B266" t="str">
            <v>J24</v>
          </cell>
          <cell r="C266" t="e">
            <v>#REF!</v>
          </cell>
          <cell r="D266" t="e">
            <v>#REF!</v>
          </cell>
          <cell r="E266" t="e">
            <v>#REF!</v>
          </cell>
          <cell r="H266" t="str">
            <v>=</v>
          </cell>
          <cell r="I266" t="e">
            <v>#REF!</v>
          </cell>
        </row>
        <row r="267">
          <cell r="B267" t="str">
            <v>J25</v>
          </cell>
          <cell r="C267" t="e">
            <v>#REF!</v>
          </cell>
          <cell r="D267" t="e">
            <v>#REF!</v>
          </cell>
          <cell r="E267" t="e">
            <v>#REF!</v>
          </cell>
          <cell r="H267" t="str">
            <v>=</v>
          </cell>
          <cell r="I267" t="e">
            <v>#REF!</v>
          </cell>
        </row>
        <row r="268">
          <cell r="B268" t="str">
            <v>J26</v>
          </cell>
          <cell r="C268" t="e">
            <v>#REF!</v>
          </cell>
          <cell r="D268" t="e">
            <v>#REF!</v>
          </cell>
          <cell r="E268" t="e">
            <v>#REF!</v>
          </cell>
          <cell r="H268" t="str">
            <v>=</v>
          </cell>
          <cell r="I268" t="e">
            <v>#REF!</v>
          </cell>
        </row>
        <row r="269">
          <cell r="B269" t="str">
            <v>J27</v>
          </cell>
          <cell r="C269" t="e">
            <v>#REF!</v>
          </cell>
          <cell r="D269" t="e">
            <v>#REF!</v>
          </cell>
          <cell r="E269" t="e">
            <v>#REF!</v>
          </cell>
          <cell r="H269" t="str">
            <v>=</v>
          </cell>
          <cell r="I269" t="e">
            <v>#REF!</v>
          </cell>
        </row>
        <row r="270">
          <cell r="B270" t="str">
            <v>J28</v>
          </cell>
          <cell r="C270" t="e">
            <v>#REF!</v>
          </cell>
          <cell r="D270" t="e">
            <v>#REF!</v>
          </cell>
          <cell r="E270" t="e">
            <v>#REF!</v>
          </cell>
          <cell r="H270" t="str">
            <v>=</v>
          </cell>
          <cell r="I270" t="e">
            <v>#REF!</v>
          </cell>
        </row>
        <row r="271">
          <cell r="B271" t="str">
            <v>J29</v>
          </cell>
          <cell r="C271" t="e">
            <v>#REF!</v>
          </cell>
          <cell r="D271" t="e">
            <v>#REF!</v>
          </cell>
          <cell r="E271" t="e">
            <v>#REF!</v>
          </cell>
          <cell r="H271" t="str">
            <v>=</v>
          </cell>
          <cell r="I271" t="e">
            <v>#REF!</v>
          </cell>
        </row>
        <row r="272">
          <cell r="B272" t="str">
            <v>J30</v>
          </cell>
          <cell r="C272" t="e">
            <v>#REF!</v>
          </cell>
          <cell r="D272" t="e">
            <v>#REF!</v>
          </cell>
          <cell r="E272" t="e">
            <v>#REF!</v>
          </cell>
          <cell r="H272" t="str">
            <v>=</v>
          </cell>
          <cell r="I272" t="e">
            <v>#REF!</v>
          </cell>
        </row>
        <row r="273">
          <cell r="B273" t="str">
            <v>J31</v>
          </cell>
          <cell r="C273" t="e">
            <v>#REF!</v>
          </cell>
          <cell r="D273" t="e">
            <v>#REF!</v>
          </cell>
          <cell r="E273" t="e">
            <v>#REF!</v>
          </cell>
          <cell r="H273" t="str">
            <v>=</v>
          </cell>
          <cell r="I273" t="e">
            <v>#REF!</v>
          </cell>
        </row>
        <row r="274">
          <cell r="B274" t="str">
            <v>J32</v>
          </cell>
          <cell r="C274" t="e">
            <v>#REF!</v>
          </cell>
          <cell r="D274" t="e">
            <v>#REF!</v>
          </cell>
          <cell r="E274" t="e">
            <v>#REF!</v>
          </cell>
          <cell r="H274" t="str">
            <v>=</v>
          </cell>
          <cell r="I274" t="e">
            <v>#REF!</v>
          </cell>
        </row>
        <row r="275">
          <cell r="B275" t="str">
            <v>J33</v>
          </cell>
          <cell r="C275" t="e">
            <v>#REF!</v>
          </cell>
          <cell r="D275" t="e">
            <v>#REF!</v>
          </cell>
          <cell r="E275" t="e">
            <v>#REF!</v>
          </cell>
          <cell r="H275" t="str">
            <v>=</v>
          </cell>
          <cell r="I275" t="e">
            <v>#REF!</v>
          </cell>
        </row>
        <row r="276">
          <cell r="B276" t="str">
            <v>J34</v>
          </cell>
          <cell r="C276" t="e">
            <v>#REF!</v>
          </cell>
          <cell r="D276" t="e">
            <v>#REF!</v>
          </cell>
          <cell r="E276" t="e">
            <v>#REF!</v>
          </cell>
          <cell r="H276" t="str">
            <v>=</v>
          </cell>
          <cell r="I276" t="e">
            <v>#REF!</v>
          </cell>
        </row>
        <row r="277">
          <cell r="B277" t="str">
            <v>J35</v>
          </cell>
          <cell r="C277" t="e">
            <v>#REF!</v>
          </cell>
          <cell r="D277" t="e">
            <v>#REF!</v>
          </cell>
          <cell r="E277" t="e">
            <v>#REF!</v>
          </cell>
          <cell r="H277" t="str">
            <v>=</v>
          </cell>
          <cell r="I277" t="e">
            <v>#REF!</v>
          </cell>
        </row>
        <row r="278">
          <cell r="B278" t="str">
            <v>J36</v>
          </cell>
          <cell r="C278" t="e">
            <v>#REF!</v>
          </cell>
          <cell r="D278" t="e">
            <v>#REF!</v>
          </cell>
          <cell r="E278" t="e">
            <v>#REF!</v>
          </cell>
          <cell r="H278" t="str">
            <v>=</v>
          </cell>
          <cell r="I278" t="e">
            <v>#REF!</v>
          </cell>
        </row>
        <row r="279">
          <cell r="B279" t="str">
            <v>J37</v>
          </cell>
          <cell r="C279" t="e">
            <v>#REF!</v>
          </cell>
          <cell r="D279" t="e">
            <v>#REF!</v>
          </cell>
          <cell r="E279" t="e">
            <v>#REF!</v>
          </cell>
          <cell r="H279" t="str">
            <v>=</v>
          </cell>
          <cell r="I279" t="e">
            <v>#REF!</v>
          </cell>
        </row>
        <row r="280">
          <cell r="B280" t="str">
            <v>J38</v>
          </cell>
          <cell r="C280" t="e">
            <v>#REF!</v>
          </cell>
          <cell r="D280" t="e">
            <v>#REF!</v>
          </cell>
          <cell r="E280" t="e">
            <v>#REF!</v>
          </cell>
          <cell r="H280" t="str">
            <v>=</v>
          </cell>
          <cell r="I280" t="e">
            <v>#REF!</v>
          </cell>
        </row>
        <row r="281">
          <cell r="B281" t="str">
            <v>J39</v>
          </cell>
          <cell r="C281" t="e">
            <v>#REF!</v>
          </cell>
          <cell r="D281" t="e">
            <v>#REF!</v>
          </cell>
          <cell r="E281" t="e">
            <v>#REF!</v>
          </cell>
          <cell r="H281" t="str">
            <v>=</v>
          </cell>
          <cell r="I281" t="e">
            <v>#REF!</v>
          </cell>
        </row>
        <row r="282">
          <cell r="B282" t="str">
            <v>J40</v>
          </cell>
          <cell r="C282" t="e">
            <v>#REF!</v>
          </cell>
          <cell r="D282" t="e">
            <v>#REF!</v>
          </cell>
          <cell r="E282" t="e">
            <v>#REF!</v>
          </cell>
          <cell r="H282" t="str">
            <v>=</v>
          </cell>
          <cell r="I282" t="e">
            <v>#REF!</v>
          </cell>
        </row>
        <row r="283">
          <cell r="B283" t="str">
            <v>J41</v>
          </cell>
          <cell r="C283" t="e">
            <v>#REF!</v>
          </cell>
          <cell r="D283" t="e">
            <v>#REF!</v>
          </cell>
          <cell r="E283" t="e">
            <v>#REF!</v>
          </cell>
          <cell r="H283" t="str">
            <v>=</v>
          </cell>
          <cell r="I283" t="e">
            <v>#REF!</v>
          </cell>
        </row>
        <row r="284">
          <cell r="B284" t="str">
            <v>J42</v>
          </cell>
          <cell r="C284" t="e">
            <v>#REF!</v>
          </cell>
          <cell r="D284" t="e">
            <v>#REF!</v>
          </cell>
          <cell r="E284" t="e">
            <v>#REF!</v>
          </cell>
          <cell r="H284" t="str">
            <v>=</v>
          </cell>
          <cell r="I284" t="e">
            <v>#REF!</v>
          </cell>
        </row>
        <row r="285">
          <cell r="B285" t="str">
            <v>J43</v>
          </cell>
          <cell r="C285" t="e">
            <v>#REF!</v>
          </cell>
          <cell r="D285" t="e">
            <v>#REF!</v>
          </cell>
          <cell r="E285" t="e">
            <v>#REF!</v>
          </cell>
          <cell r="H285" t="str">
            <v>=</v>
          </cell>
          <cell r="I285" t="e">
            <v>#REF!</v>
          </cell>
        </row>
        <row r="286">
          <cell r="B286" t="str">
            <v>J44</v>
          </cell>
          <cell r="C286" t="e">
            <v>#REF!</v>
          </cell>
          <cell r="D286" t="e">
            <v>#REF!</v>
          </cell>
          <cell r="E286" t="e">
            <v>#REF!</v>
          </cell>
          <cell r="H286" t="str">
            <v>=</v>
          </cell>
          <cell r="I286" t="e">
            <v>#REF!</v>
          </cell>
        </row>
        <row r="287">
          <cell r="B287" t="str">
            <v>J45</v>
          </cell>
          <cell r="C287" t="e">
            <v>#REF!</v>
          </cell>
          <cell r="D287" t="e">
            <v>#REF!</v>
          </cell>
          <cell r="E287" t="e">
            <v>#REF!</v>
          </cell>
          <cell r="H287" t="str">
            <v>=</v>
          </cell>
          <cell r="I287" t="e">
            <v>#REF!</v>
          </cell>
        </row>
        <row r="288">
          <cell r="B288" t="str">
            <v>J46</v>
          </cell>
          <cell r="C288" t="e">
            <v>#REF!</v>
          </cell>
          <cell r="D288" t="e">
            <v>#REF!</v>
          </cell>
          <cell r="E288" t="e">
            <v>#REF!</v>
          </cell>
          <cell r="H288" t="str">
            <v>=</v>
          </cell>
          <cell r="I288" t="e">
            <v>#REF!</v>
          </cell>
        </row>
        <row r="289">
          <cell r="B289" t="str">
            <v>J47</v>
          </cell>
          <cell r="C289" t="e">
            <v>#REF!</v>
          </cell>
          <cell r="D289" t="e">
            <v>#REF!</v>
          </cell>
          <cell r="E289" t="e">
            <v>#REF!</v>
          </cell>
          <cell r="H289" t="str">
            <v>=</v>
          </cell>
          <cell r="I289" t="e">
            <v>#REF!</v>
          </cell>
        </row>
        <row r="290">
          <cell r="B290" t="str">
            <v>J48</v>
          </cell>
          <cell r="C290" t="e">
            <v>#REF!</v>
          </cell>
          <cell r="D290" t="e">
            <v>#REF!</v>
          </cell>
          <cell r="E290" t="e">
            <v>#REF!</v>
          </cell>
          <cell r="H290" t="str">
            <v>=</v>
          </cell>
          <cell r="I290" t="e">
            <v>#REF!</v>
          </cell>
        </row>
        <row r="291">
          <cell r="B291" t="str">
            <v>J49</v>
          </cell>
          <cell r="C291" t="e">
            <v>#REF!</v>
          </cell>
          <cell r="D291" t="e">
            <v>#REF!</v>
          </cell>
          <cell r="E291" t="e">
            <v>#REF!</v>
          </cell>
          <cell r="H291" t="str">
            <v>=</v>
          </cell>
          <cell r="I291" t="e">
            <v>#REF!</v>
          </cell>
        </row>
        <row r="292">
          <cell r="B292" t="str">
            <v>J50</v>
          </cell>
          <cell r="C292" t="e">
            <v>#REF!</v>
          </cell>
          <cell r="D292" t="e">
            <v>#REF!</v>
          </cell>
          <cell r="E292" t="e">
            <v>#REF!</v>
          </cell>
          <cell r="H292" t="str">
            <v>=</v>
          </cell>
          <cell r="I292" t="e">
            <v>#REF!</v>
          </cell>
        </row>
        <row r="293">
          <cell r="B293" t="str">
            <v>J51</v>
          </cell>
          <cell r="C293" t="e">
            <v>#REF!</v>
          </cell>
          <cell r="D293" t="e">
            <v>#REF!</v>
          </cell>
          <cell r="E293" t="e">
            <v>#REF!</v>
          </cell>
          <cell r="H293" t="str">
            <v>=</v>
          </cell>
          <cell r="I293" t="e">
            <v>#REF!</v>
          </cell>
        </row>
        <row r="294">
          <cell r="B294" t="str">
            <v>J52</v>
          </cell>
          <cell r="C294" t="e">
            <v>#REF!</v>
          </cell>
          <cell r="D294" t="e">
            <v>#REF!</v>
          </cell>
          <cell r="E294" t="e">
            <v>#REF!</v>
          </cell>
          <cell r="H294" t="str">
            <v>=</v>
          </cell>
          <cell r="I294" t="e">
            <v>#REF!</v>
          </cell>
        </row>
        <row r="295">
          <cell r="B295" t="str">
            <v>J53</v>
          </cell>
          <cell r="C295" t="e">
            <v>#REF!</v>
          </cell>
          <cell r="D295" t="e">
            <v>#REF!</v>
          </cell>
          <cell r="E295" t="e">
            <v>#REF!</v>
          </cell>
          <cell r="H295" t="str">
            <v>=</v>
          </cell>
          <cell r="I295" t="e">
            <v>#REF!</v>
          </cell>
        </row>
        <row r="296">
          <cell r="B296" t="str">
            <v>J54</v>
          </cell>
          <cell r="C296" t="e">
            <v>#REF!</v>
          </cell>
          <cell r="D296" t="e">
            <v>#REF!</v>
          </cell>
          <cell r="E296" t="e">
            <v>#REF!</v>
          </cell>
          <cell r="H296" t="str">
            <v>=</v>
          </cell>
          <cell r="I296" t="e">
            <v>#REF!</v>
          </cell>
        </row>
        <row r="297">
          <cell r="B297" t="str">
            <v>J55</v>
          </cell>
          <cell r="C297" t="e">
            <v>#REF!</v>
          </cell>
          <cell r="D297" t="e">
            <v>#REF!</v>
          </cell>
          <cell r="E297" t="e">
            <v>#REF!</v>
          </cell>
          <cell r="H297" t="str">
            <v>=</v>
          </cell>
          <cell r="I297" t="e">
            <v>#REF!</v>
          </cell>
        </row>
        <row r="298">
          <cell r="B298" t="str">
            <v>J56</v>
          </cell>
          <cell r="C298" t="e">
            <v>#REF!</v>
          </cell>
          <cell r="D298" t="e">
            <v>#REF!</v>
          </cell>
          <cell r="E298" t="e">
            <v>#REF!</v>
          </cell>
          <cell r="H298" t="str">
            <v>=</v>
          </cell>
          <cell r="I298" t="e">
            <v>#REF!</v>
          </cell>
        </row>
        <row r="299">
          <cell r="B299" t="str">
            <v>J57</v>
          </cell>
          <cell r="C299" t="e">
            <v>#REF!</v>
          </cell>
          <cell r="D299" t="e">
            <v>#REF!</v>
          </cell>
          <cell r="E299" t="e">
            <v>#REF!</v>
          </cell>
          <cell r="H299" t="str">
            <v>=</v>
          </cell>
          <cell r="I299" t="e">
            <v>#REF!</v>
          </cell>
        </row>
        <row r="300">
          <cell r="B300" t="str">
            <v>J58</v>
          </cell>
          <cell r="C300" t="e">
            <v>#REF!</v>
          </cell>
          <cell r="D300" t="e">
            <v>#REF!</v>
          </cell>
          <cell r="E300" t="e">
            <v>#REF!</v>
          </cell>
          <cell r="H300" t="str">
            <v>=</v>
          </cell>
          <cell r="I300" t="e">
            <v>#REF!</v>
          </cell>
        </row>
        <row r="301">
          <cell r="B301" t="str">
            <v>J59</v>
          </cell>
          <cell r="C301" t="e">
            <v>#REF!</v>
          </cell>
          <cell r="D301" t="e">
            <v>#REF!</v>
          </cell>
          <cell r="E301" t="e">
            <v>#REF!</v>
          </cell>
          <cell r="H301" t="str">
            <v>=</v>
          </cell>
          <cell r="I301" t="e">
            <v>#REF!</v>
          </cell>
        </row>
        <row r="302">
          <cell r="B302" t="str">
            <v>J60</v>
          </cell>
          <cell r="C302" t="e">
            <v>#REF!</v>
          </cell>
          <cell r="D302" t="e">
            <v>#REF!</v>
          </cell>
          <cell r="E302" t="e">
            <v>#REF!</v>
          </cell>
          <cell r="H302" t="str">
            <v>=</v>
          </cell>
          <cell r="I302" t="e">
            <v>#REF!</v>
          </cell>
        </row>
        <row r="303">
          <cell r="B303" t="str">
            <v>J61</v>
          </cell>
          <cell r="C303" t="e">
            <v>#REF!</v>
          </cell>
          <cell r="D303" t="e">
            <v>#REF!</v>
          </cell>
          <cell r="E303" t="e">
            <v>#REF!</v>
          </cell>
          <cell r="H303" t="str">
            <v>=</v>
          </cell>
          <cell r="I303" t="e">
            <v>#REF!</v>
          </cell>
        </row>
        <row r="304">
          <cell r="B304" t="str">
            <v>J62</v>
          </cell>
          <cell r="C304" t="e">
            <v>#REF!</v>
          </cell>
          <cell r="D304" t="e">
            <v>#REF!</v>
          </cell>
          <cell r="E304" t="e">
            <v>#REF!</v>
          </cell>
          <cell r="H304" t="str">
            <v>=</v>
          </cell>
          <cell r="I304" t="e">
            <v>#REF!</v>
          </cell>
        </row>
        <row r="305">
          <cell r="B305" t="str">
            <v>J63</v>
          </cell>
          <cell r="C305" t="e">
            <v>#REF!</v>
          </cell>
          <cell r="D305" t="e">
            <v>#REF!</v>
          </cell>
          <cell r="E305" t="e">
            <v>#REF!</v>
          </cell>
          <cell r="H305" t="str">
            <v>=</v>
          </cell>
          <cell r="I305" t="e">
            <v>#REF!</v>
          </cell>
        </row>
        <row r="306">
          <cell r="B306" t="str">
            <v>J64</v>
          </cell>
          <cell r="C306" t="e">
            <v>#REF!</v>
          </cell>
          <cell r="D306" t="e">
            <v>#REF!</v>
          </cell>
          <cell r="E306" t="e">
            <v>#REF!</v>
          </cell>
          <cell r="H306" t="str">
            <v>=</v>
          </cell>
          <cell r="I306" t="e">
            <v>#REF!</v>
          </cell>
        </row>
        <row r="307">
          <cell r="B307" t="str">
            <v>J65</v>
          </cell>
          <cell r="C307" t="e">
            <v>#REF!</v>
          </cell>
          <cell r="D307" t="e">
            <v>#REF!</v>
          </cell>
          <cell r="E307" t="e">
            <v>#REF!</v>
          </cell>
          <cell r="H307" t="str">
            <v>=</v>
          </cell>
          <cell r="I307" t="e">
            <v>#REF!</v>
          </cell>
        </row>
        <row r="308">
          <cell r="B308" t="str">
            <v>J66</v>
          </cell>
          <cell r="C308" t="e">
            <v>#REF!</v>
          </cell>
          <cell r="D308" t="e">
            <v>#REF!</v>
          </cell>
          <cell r="E308" t="e">
            <v>#REF!</v>
          </cell>
          <cell r="H308" t="str">
            <v>=</v>
          </cell>
          <cell r="I308" t="e">
            <v>#REF!</v>
          </cell>
        </row>
        <row r="309">
          <cell r="B309" t="str">
            <v>J67</v>
          </cell>
          <cell r="C309" t="e">
            <v>#REF!</v>
          </cell>
          <cell r="D309" t="e">
            <v>#REF!</v>
          </cell>
          <cell r="E309" t="e">
            <v>#REF!</v>
          </cell>
          <cell r="H309" t="str">
            <v>=</v>
          </cell>
          <cell r="I309" t="e">
            <v>#REF!</v>
          </cell>
        </row>
        <row r="310">
          <cell r="B310" t="str">
            <v>J68</v>
          </cell>
          <cell r="C310" t="e">
            <v>#REF!</v>
          </cell>
          <cell r="D310" t="e">
            <v>#REF!</v>
          </cell>
          <cell r="E310" t="e">
            <v>#REF!</v>
          </cell>
          <cell r="H310" t="str">
            <v>=</v>
          </cell>
          <cell r="I310" t="e">
            <v>#REF!</v>
          </cell>
        </row>
        <row r="313">
          <cell r="D313" t="str">
            <v>K</v>
          </cell>
          <cell r="E313" t="str">
            <v>Tata cara perhitungan harga satuan pekerjaan pengecatan</v>
          </cell>
        </row>
        <row r="314">
          <cell r="B314" t="str">
            <v>K01</v>
          </cell>
          <cell r="C314" t="e">
            <v>#REF!</v>
          </cell>
          <cell r="D314" t="e">
            <v>#REF!</v>
          </cell>
          <cell r="E314" t="e">
            <v>#REF!</v>
          </cell>
          <cell r="H314" t="str">
            <v>=</v>
          </cell>
          <cell r="I314" t="e">
            <v>#REF!</v>
          </cell>
        </row>
        <row r="315">
          <cell r="B315" t="str">
            <v>K02</v>
          </cell>
          <cell r="C315" t="e">
            <v>#REF!</v>
          </cell>
          <cell r="D315" t="e">
            <v>#REF!</v>
          </cell>
          <cell r="E315" t="e">
            <v>#REF!</v>
          </cell>
          <cell r="H315" t="str">
            <v>=</v>
          </cell>
          <cell r="I315" t="e">
            <v>#REF!</v>
          </cell>
        </row>
        <row r="316">
          <cell r="B316" t="str">
            <v>K03</v>
          </cell>
          <cell r="C316" t="e">
            <v>#REF!</v>
          </cell>
          <cell r="D316" t="e">
            <v>#REF!</v>
          </cell>
          <cell r="E316" t="e">
            <v>#REF!</v>
          </cell>
          <cell r="H316" t="str">
            <v>=</v>
          </cell>
          <cell r="I316" t="e">
            <v>#REF!</v>
          </cell>
        </row>
        <row r="317">
          <cell r="B317" t="str">
            <v>K04</v>
          </cell>
          <cell r="C317" t="e">
            <v>#REF!</v>
          </cell>
          <cell r="D317" t="e">
            <v>#REF!</v>
          </cell>
          <cell r="E317" t="e">
            <v>#REF!</v>
          </cell>
          <cell r="H317" t="str">
            <v>=</v>
          </cell>
          <cell r="I317" t="e">
            <v>#REF!</v>
          </cell>
        </row>
        <row r="318">
          <cell r="B318" t="str">
            <v>K05</v>
          </cell>
          <cell r="C318" t="e">
            <v>#REF!</v>
          </cell>
          <cell r="D318" t="e">
            <v>#REF!</v>
          </cell>
          <cell r="E318" t="e">
            <v>#REF!</v>
          </cell>
          <cell r="H318" t="str">
            <v>=</v>
          </cell>
          <cell r="I318" t="e">
            <v>#REF!</v>
          </cell>
        </row>
        <row r="319">
          <cell r="B319" t="str">
            <v>K06</v>
          </cell>
          <cell r="C319" t="e">
            <v>#REF!</v>
          </cell>
          <cell r="D319" t="e">
            <v>#REF!</v>
          </cell>
          <cell r="E319" t="e">
            <v>#REF!</v>
          </cell>
          <cell r="H319" t="str">
            <v>=</v>
          </cell>
          <cell r="I319" t="e">
            <v>#REF!</v>
          </cell>
        </row>
        <row r="320">
          <cell r="B320" t="str">
            <v>K07</v>
          </cell>
          <cell r="C320" t="e">
            <v>#REF!</v>
          </cell>
          <cell r="D320" t="e">
            <v>#REF!</v>
          </cell>
          <cell r="E320" t="e">
            <v>#REF!</v>
          </cell>
          <cell r="H320" t="str">
            <v>=</v>
          </cell>
          <cell r="I320" t="e">
            <v>#REF!</v>
          </cell>
        </row>
        <row r="321">
          <cell r="B321" t="str">
            <v>K08</v>
          </cell>
          <cell r="C321" t="e">
            <v>#REF!</v>
          </cell>
          <cell r="D321" t="e">
            <v>#REF!</v>
          </cell>
          <cell r="E321" t="e">
            <v>#REF!</v>
          </cell>
          <cell r="H321" t="str">
            <v>=</v>
          </cell>
          <cell r="I321" t="e">
            <v>#REF!</v>
          </cell>
        </row>
        <row r="322">
          <cell r="B322" t="str">
            <v>K09</v>
          </cell>
          <cell r="C322" t="e">
            <v>#REF!</v>
          </cell>
          <cell r="D322" t="e">
            <v>#REF!</v>
          </cell>
          <cell r="E322" t="e">
            <v>#REF!</v>
          </cell>
          <cell r="H322" t="str">
            <v>=</v>
          </cell>
          <cell r="I322" t="e">
            <v>#REF!</v>
          </cell>
        </row>
        <row r="323">
          <cell r="B323" t="str">
            <v>K10</v>
          </cell>
          <cell r="C323" t="e">
            <v>#REF!</v>
          </cell>
          <cell r="D323" t="e">
            <v>#REF!</v>
          </cell>
          <cell r="E323" t="e">
            <v>#REF!</v>
          </cell>
          <cell r="H323" t="str">
            <v>=</v>
          </cell>
          <cell r="I323" t="e">
            <v>#REF!</v>
          </cell>
        </row>
        <row r="324">
          <cell r="B324" t="str">
            <v>K11</v>
          </cell>
          <cell r="C324" t="e">
            <v>#REF!</v>
          </cell>
          <cell r="D324" t="e">
            <v>#REF!</v>
          </cell>
          <cell r="E324" t="e">
            <v>#REF!</v>
          </cell>
          <cell r="H324" t="str">
            <v>=</v>
          </cell>
          <cell r="I324" t="e">
            <v>#REF!</v>
          </cell>
        </row>
        <row r="325">
          <cell r="B325" t="str">
            <v>K12</v>
          </cell>
          <cell r="C325" t="e">
            <v>#REF!</v>
          </cell>
          <cell r="D325" t="e">
            <v>#REF!</v>
          </cell>
          <cell r="E325" t="e">
            <v>#REF!</v>
          </cell>
          <cell r="H325" t="str">
            <v>=</v>
          </cell>
          <cell r="I325" t="e">
            <v>#REF!</v>
          </cell>
        </row>
        <row r="326">
          <cell r="B326" t="str">
            <v>K13</v>
          </cell>
          <cell r="C326" t="e">
            <v>#REF!</v>
          </cell>
          <cell r="D326" t="e">
            <v>#REF!</v>
          </cell>
          <cell r="E326" t="e">
            <v>#REF!</v>
          </cell>
          <cell r="H326" t="str">
            <v>=</v>
          </cell>
          <cell r="I326" t="e">
            <v>#REF!</v>
          </cell>
        </row>
        <row r="327">
          <cell r="B327" t="str">
            <v>K14</v>
          </cell>
          <cell r="C327" t="e">
            <v>#REF!</v>
          </cell>
          <cell r="D327" t="e">
            <v>#REF!</v>
          </cell>
          <cell r="E327" t="e">
            <v>#REF!</v>
          </cell>
          <cell r="H327" t="str">
            <v>=</v>
          </cell>
          <cell r="I327" t="e">
            <v>#REF!</v>
          </cell>
        </row>
        <row r="328">
          <cell r="B328" t="str">
            <v>K15</v>
          </cell>
          <cell r="C328" t="e">
            <v>#REF!</v>
          </cell>
          <cell r="D328" t="e">
            <v>#REF!</v>
          </cell>
          <cell r="E328" t="e">
            <v>#REF!</v>
          </cell>
          <cell r="H328" t="str">
            <v>=</v>
          </cell>
          <cell r="I328" t="e">
            <v>#REF!</v>
          </cell>
        </row>
        <row r="329">
          <cell r="B329" t="str">
            <v>K16</v>
          </cell>
          <cell r="C329" t="e">
            <v>#REF!</v>
          </cell>
          <cell r="D329" t="e">
            <v>#REF!</v>
          </cell>
          <cell r="E329" t="e">
            <v>#REF!</v>
          </cell>
          <cell r="H329" t="str">
            <v>=</v>
          </cell>
          <cell r="I329" t="e">
            <v>#REF!</v>
          </cell>
        </row>
        <row r="330">
          <cell r="B330" t="str">
            <v>K17</v>
          </cell>
          <cell r="C330" t="e">
            <v>#REF!</v>
          </cell>
          <cell r="D330" t="e">
            <v>#REF!</v>
          </cell>
          <cell r="E330" t="e">
            <v>#REF!</v>
          </cell>
          <cell r="H330" t="str">
            <v>=</v>
          </cell>
          <cell r="I330" t="e">
            <v>#REF!</v>
          </cell>
        </row>
        <row r="331">
          <cell r="B331" t="str">
            <v>K18</v>
          </cell>
          <cell r="C331" t="e">
            <v>#REF!</v>
          </cell>
          <cell r="D331" t="e">
            <v>#REF!</v>
          </cell>
          <cell r="E331" t="e">
            <v>#REF!</v>
          </cell>
          <cell r="H331" t="str">
            <v>=</v>
          </cell>
          <cell r="I331" t="e">
            <v>#REF!</v>
          </cell>
        </row>
        <row r="332">
          <cell r="B332" t="str">
            <v>K19</v>
          </cell>
          <cell r="C332" t="e">
            <v>#REF!</v>
          </cell>
          <cell r="D332" t="e">
            <v>#REF!</v>
          </cell>
          <cell r="E332" t="e">
            <v>#REF!</v>
          </cell>
          <cell r="H332" t="str">
            <v>=</v>
          </cell>
          <cell r="I332" t="e">
            <v>#REF!</v>
          </cell>
        </row>
        <row r="333">
          <cell r="B333" t="str">
            <v>K20</v>
          </cell>
          <cell r="C333" t="e">
            <v>#REF!</v>
          </cell>
          <cell r="D333" t="e">
            <v>#REF!</v>
          </cell>
          <cell r="E333" t="e">
            <v>#REF!</v>
          </cell>
          <cell r="H333" t="str">
            <v>=</v>
          </cell>
          <cell r="I333" t="e">
            <v>#REF!</v>
          </cell>
        </row>
        <row r="334">
          <cell r="B334" t="str">
            <v>K21</v>
          </cell>
          <cell r="C334" t="e">
            <v>#REF!</v>
          </cell>
          <cell r="D334" t="e">
            <v>#REF!</v>
          </cell>
          <cell r="E334" t="e">
            <v>#REF!</v>
          </cell>
          <cell r="H334" t="str">
            <v>=</v>
          </cell>
          <cell r="I334" t="e">
            <v>#REF!</v>
          </cell>
        </row>
        <row r="335">
          <cell r="B335" t="str">
            <v>K22</v>
          </cell>
          <cell r="C335" t="e">
            <v>#REF!</v>
          </cell>
          <cell r="D335" t="e">
            <v>#REF!</v>
          </cell>
          <cell r="E335" t="e">
            <v>#REF!</v>
          </cell>
          <cell r="H335" t="str">
            <v>=</v>
          </cell>
          <cell r="I335" t="e">
            <v>#REF!</v>
          </cell>
        </row>
        <row r="336">
          <cell r="B336" t="str">
            <v>K23</v>
          </cell>
          <cell r="C336" t="e">
            <v>#REF!</v>
          </cell>
          <cell r="D336" t="e">
            <v>#REF!</v>
          </cell>
          <cell r="E336" t="e">
            <v>#REF!</v>
          </cell>
          <cell r="H336" t="str">
            <v>=</v>
          </cell>
          <cell r="I336" t="e">
            <v>#REF!</v>
          </cell>
        </row>
        <row r="337">
          <cell r="B337" t="str">
            <v>K24</v>
          </cell>
          <cell r="C337" t="e">
            <v>#REF!</v>
          </cell>
          <cell r="D337" t="e">
            <v>#REF!</v>
          </cell>
          <cell r="E337" t="e">
            <v>#REF!</v>
          </cell>
          <cell r="H337" t="str">
            <v>=</v>
          </cell>
          <cell r="I337" t="e">
            <v>#REF!</v>
          </cell>
        </row>
        <row r="338">
          <cell r="B338" t="str">
            <v>K25</v>
          </cell>
          <cell r="C338" t="e">
            <v>#REF!</v>
          </cell>
          <cell r="D338" t="e">
            <v>#REF!</v>
          </cell>
          <cell r="E338" t="e">
            <v>#REF!</v>
          </cell>
          <cell r="H338" t="str">
            <v>=</v>
          </cell>
          <cell r="I338" t="e">
            <v>#REF!</v>
          </cell>
        </row>
        <row r="339">
          <cell r="B339" t="str">
            <v>K26</v>
          </cell>
          <cell r="C339" t="e">
            <v>#REF!</v>
          </cell>
          <cell r="D339" t="e">
            <v>#REF!</v>
          </cell>
          <cell r="E339" t="e">
            <v>#REF!</v>
          </cell>
          <cell r="H339" t="str">
            <v>=</v>
          </cell>
          <cell r="I339" t="e">
            <v>#REF!</v>
          </cell>
        </row>
        <row r="340">
          <cell r="B340" t="str">
            <v>K27</v>
          </cell>
          <cell r="C340" t="e">
            <v>#REF!</v>
          </cell>
          <cell r="D340" t="e">
            <v>#REF!</v>
          </cell>
          <cell r="E340" t="e">
            <v>#REF!</v>
          </cell>
          <cell r="H340" t="str">
            <v>=</v>
          </cell>
          <cell r="I340" t="e">
            <v>#REF!</v>
          </cell>
        </row>
        <row r="341">
          <cell r="B341" t="str">
            <v>K28</v>
          </cell>
          <cell r="C341" t="e">
            <v>#REF!</v>
          </cell>
          <cell r="D341" t="e">
            <v>#REF!</v>
          </cell>
          <cell r="E341" t="e">
            <v>#REF!</v>
          </cell>
          <cell r="H341" t="str">
            <v>=</v>
          </cell>
          <cell r="I341" t="e">
            <v>#REF!</v>
          </cell>
        </row>
        <row r="342">
          <cell r="B342" t="str">
            <v>K29</v>
          </cell>
          <cell r="C342" t="e">
            <v>#REF!</v>
          </cell>
          <cell r="D342" t="e">
            <v>#REF!</v>
          </cell>
          <cell r="E342" t="e">
            <v>#REF!</v>
          </cell>
          <cell r="H342" t="str">
            <v>=</v>
          </cell>
          <cell r="I342" t="e">
            <v>#REF!</v>
          </cell>
        </row>
        <row r="343">
          <cell r="B343" t="str">
            <v>K30</v>
          </cell>
          <cell r="C343" t="e">
            <v>#REF!</v>
          </cell>
          <cell r="D343" t="e">
            <v>#REF!</v>
          </cell>
          <cell r="E343" t="e">
            <v>#REF!</v>
          </cell>
          <cell r="H343" t="str">
            <v>=</v>
          </cell>
          <cell r="I343" t="e">
            <v>#REF!</v>
          </cell>
        </row>
        <row r="344">
          <cell r="B344" t="str">
            <v>K31</v>
          </cell>
          <cell r="C344" t="e">
            <v>#REF!</v>
          </cell>
          <cell r="D344" t="e">
            <v>#REF!</v>
          </cell>
          <cell r="E344" t="e">
            <v>#REF!</v>
          </cell>
          <cell r="H344" t="str">
            <v>=</v>
          </cell>
          <cell r="I344" t="e">
            <v>#REF!</v>
          </cell>
        </row>
        <row r="345">
          <cell r="B345" t="str">
            <v>K32</v>
          </cell>
          <cell r="C345" t="e">
            <v>#REF!</v>
          </cell>
          <cell r="D345" t="e">
            <v>#REF!</v>
          </cell>
          <cell r="E345" t="e">
            <v>#REF!</v>
          </cell>
          <cell r="H345" t="str">
            <v>=</v>
          </cell>
          <cell r="I345" t="e">
            <v>#REF!</v>
          </cell>
        </row>
        <row r="346">
          <cell r="B346" t="str">
            <v>K33</v>
          </cell>
          <cell r="C346" t="e">
            <v>#REF!</v>
          </cell>
          <cell r="D346" t="e">
            <v>#REF!</v>
          </cell>
          <cell r="E346" t="e">
            <v>#REF!</v>
          </cell>
          <cell r="H346" t="str">
            <v>=</v>
          </cell>
          <cell r="I346" t="e">
            <v>#REF!</v>
          </cell>
        </row>
        <row r="347">
          <cell r="B347" t="str">
            <v>K34</v>
          </cell>
          <cell r="C347" t="e">
            <v>#REF!</v>
          </cell>
          <cell r="D347" t="e">
            <v>#REF!</v>
          </cell>
          <cell r="E347" t="e">
            <v>#REF!</v>
          </cell>
          <cell r="H347" t="str">
            <v>=</v>
          </cell>
          <cell r="I347" t="e">
            <v>#REF!</v>
          </cell>
        </row>
        <row r="348">
          <cell r="B348" t="str">
            <v>K35</v>
          </cell>
          <cell r="C348" t="e">
            <v>#REF!</v>
          </cell>
          <cell r="D348" t="e">
            <v>#REF!</v>
          </cell>
          <cell r="E348" t="e">
            <v>#REF!</v>
          </cell>
          <cell r="H348" t="str">
            <v>=</v>
          </cell>
          <cell r="I348" t="e">
            <v>#REF!</v>
          </cell>
        </row>
        <row r="349">
          <cell r="B349" t="str">
            <v>K36</v>
          </cell>
          <cell r="C349" t="e">
            <v>#REF!</v>
          </cell>
          <cell r="D349" t="e">
            <v>#REF!</v>
          </cell>
          <cell r="E349" t="e">
            <v>#REF!</v>
          </cell>
          <cell r="H349" t="str">
            <v>=</v>
          </cell>
          <cell r="I349" t="e">
            <v>#REF!</v>
          </cell>
        </row>
        <row r="350">
          <cell r="B350" t="str">
            <v>K37</v>
          </cell>
          <cell r="C350" t="e">
            <v>#REF!</v>
          </cell>
          <cell r="D350" t="e">
            <v>#REF!</v>
          </cell>
          <cell r="E350" t="e">
            <v>#REF!</v>
          </cell>
          <cell r="H350" t="str">
            <v>=</v>
          </cell>
          <cell r="I350" t="e">
            <v>#REF!</v>
          </cell>
        </row>
        <row r="351">
          <cell r="B351" t="str">
            <v>K38</v>
          </cell>
          <cell r="C351" t="e">
            <v>#REF!</v>
          </cell>
          <cell r="D351" t="e">
            <v>#REF!</v>
          </cell>
          <cell r="E351" t="e">
            <v>#REF!</v>
          </cell>
          <cell r="H351" t="str">
            <v>=</v>
          </cell>
          <cell r="I351" t="e">
            <v>#REF!</v>
          </cell>
        </row>
        <row r="352">
          <cell r="B352" t="str">
            <v>K39</v>
          </cell>
          <cell r="C352" t="e">
            <v>#REF!</v>
          </cell>
          <cell r="D352" t="e">
            <v>#REF!</v>
          </cell>
          <cell r="E352" t="e">
            <v>#REF!</v>
          </cell>
          <cell r="H352" t="str">
            <v>=</v>
          </cell>
          <cell r="I352" t="e">
            <v>#REF!</v>
          </cell>
        </row>
        <row r="353">
          <cell r="B353" t="str">
            <v>K40</v>
          </cell>
          <cell r="C353" t="e">
            <v>#REF!</v>
          </cell>
          <cell r="D353" t="e">
            <v>#REF!</v>
          </cell>
          <cell r="E353" t="e">
            <v>#REF!</v>
          </cell>
          <cell r="H353" t="str">
            <v>=</v>
          </cell>
          <cell r="I353" t="e">
            <v>#REF!</v>
          </cell>
        </row>
        <row r="354">
          <cell r="B354" t="str">
            <v>K41</v>
          </cell>
          <cell r="C354" t="e">
            <v>#REF!</v>
          </cell>
          <cell r="D354" t="e">
            <v>#REF!</v>
          </cell>
          <cell r="E354" t="e">
            <v>#REF!</v>
          </cell>
          <cell r="H354" t="str">
            <v>=</v>
          </cell>
          <cell r="I354" t="e">
            <v>#REF!</v>
          </cell>
        </row>
        <row r="357">
          <cell r="D357" t="str">
            <v>L</v>
          </cell>
          <cell r="E357" t="str">
            <v>Analisa biaya konstruksi bangunan gedung dan perumahan pekerjaan Atap</v>
          </cell>
        </row>
        <row r="358">
          <cell r="B358" t="str">
            <v>L01</v>
          </cell>
          <cell r="C358" t="e">
            <v>#REF!</v>
          </cell>
          <cell r="D358" t="e">
            <v>#REF!</v>
          </cell>
          <cell r="E358" t="e">
            <v>#REF!</v>
          </cell>
          <cell r="H358" t="str">
            <v>=</v>
          </cell>
          <cell r="I358" t="e">
            <v>#REF!</v>
          </cell>
        </row>
        <row r="359">
          <cell r="B359" t="str">
            <v>L02</v>
          </cell>
          <cell r="C359" t="e">
            <v>#REF!</v>
          </cell>
          <cell r="D359" t="e">
            <v>#REF!</v>
          </cell>
          <cell r="E359" t="e">
            <v>#REF!</v>
          </cell>
          <cell r="H359" t="str">
            <v>=</v>
          </cell>
          <cell r="I359" t="e">
            <v>#REF!</v>
          </cell>
        </row>
        <row r="360">
          <cell r="B360" t="str">
            <v>L03</v>
          </cell>
          <cell r="C360" t="e">
            <v>#REF!</v>
          </cell>
          <cell r="D360" t="e">
            <v>#REF!</v>
          </cell>
          <cell r="E360" t="e">
            <v>#REF!</v>
          </cell>
          <cell r="H360" t="str">
            <v>=</v>
          </cell>
          <cell r="I360" t="e">
            <v>#REF!</v>
          </cell>
        </row>
        <row r="361">
          <cell r="B361" t="str">
            <v>L04</v>
          </cell>
          <cell r="C361" t="e">
            <v>#REF!</v>
          </cell>
          <cell r="D361" t="e">
            <v>#REF!</v>
          </cell>
          <cell r="E361" t="e">
            <v>#REF!</v>
          </cell>
          <cell r="H361" t="str">
            <v>=</v>
          </cell>
          <cell r="I361" t="e">
            <v>#REF!</v>
          </cell>
        </row>
        <row r="362">
          <cell r="B362" t="str">
            <v>L05</v>
          </cell>
          <cell r="C362" t="e">
            <v>#REF!</v>
          </cell>
          <cell r="D362" t="e">
            <v>#REF!</v>
          </cell>
          <cell r="E362" t="e">
            <v>#REF!</v>
          </cell>
          <cell r="H362" t="str">
            <v>=</v>
          </cell>
          <cell r="I362" t="e">
            <v>#REF!</v>
          </cell>
        </row>
        <row r="363">
          <cell r="B363" t="str">
            <v>L06</v>
          </cell>
          <cell r="C363" t="e">
            <v>#REF!</v>
          </cell>
          <cell r="D363" t="e">
            <v>#REF!</v>
          </cell>
          <cell r="E363" t="e">
            <v>#REF!</v>
          </cell>
          <cell r="H363" t="str">
            <v>=</v>
          </cell>
          <cell r="I363" t="e">
            <v>#REF!</v>
          </cell>
        </row>
        <row r="364">
          <cell r="B364" t="str">
            <v>L07</v>
          </cell>
          <cell r="C364" t="e">
            <v>#REF!</v>
          </cell>
          <cell r="D364" t="e">
            <v>#REF!</v>
          </cell>
          <cell r="E364" t="e">
            <v>#REF!</v>
          </cell>
          <cell r="H364" t="str">
            <v>=</v>
          </cell>
          <cell r="I364" t="e">
            <v>#REF!</v>
          </cell>
        </row>
        <row r="365">
          <cell r="B365" t="str">
            <v>L08</v>
          </cell>
          <cell r="C365" t="e">
            <v>#REF!</v>
          </cell>
          <cell r="D365" t="e">
            <v>#REF!</v>
          </cell>
          <cell r="E365" t="e">
            <v>#REF!</v>
          </cell>
          <cell r="H365" t="str">
            <v>=</v>
          </cell>
          <cell r="I365" t="e">
            <v>#REF!</v>
          </cell>
        </row>
        <row r="366">
          <cell r="B366" t="str">
            <v>L09</v>
          </cell>
          <cell r="C366" t="e">
            <v>#REF!</v>
          </cell>
          <cell r="D366" t="e">
            <v>#REF!</v>
          </cell>
          <cell r="E366" t="e">
            <v>#REF!</v>
          </cell>
          <cell r="H366" t="str">
            <v>=</v>
          </cell>
          <cell r="I366" t="e">
            <v>#REF!</v>
          </cell>
        </row>
        <row r="367">
          <cell r="B367" t="str">
            <v>L10</v>
          </cell>
          <cell r="C367" t="e">
            <v>#REF!</v>
          </cell>
          <cell r="D367" t="e">
            <v>#REF!</v>
          </cell>
          <cell r="E367" t="e">
            <v>#REF!</v>
          </cell>
          <cell r="H367" t="str">
            <v>=</v>
          </cell>
          <cell r="I367" t="e">
            <v>#REF!</v>
          </cell>
        </row>
        <row r="368">
          <cell r="B368" t="str">
            <v>L11</v>
          </cell>
          <cell r="C368" t="e">
            <v>#REF!</v>
          </cell>
          <cell r="D368" t="e">
            <v>#REF!</v>
          </cell>
          <cell r="E368" t="e">
            <v>#REF!</v>
          </cell>
          <cell r="H368" t="str">
            <v>=</v>
          </cell>
          <cell r="I368" t="e">
            <v>#REF!</v>
          </cell>
        </row>
        <row r="369">
          <cell r="B369" t="str">
            <v>L12</v>
          </cell>
          <cell r="C369" t="e">
            <v>#REF!</v>
          </cell>
          <cell r="D369" t="e">
            <v>#REF!</v>
          </cell>
          <cell r="E369" t="e">
            <v>#REF!</v>
          </cell>
          <cell r="H369" t="str">
            <v>=</v>
          </cell>
          <cell r="I369" t="e">
            <v>#REF!</v>
          </cell>
        </row>
        <row r="370">
          <cell r="B370" t="str">
            <v>L13</v>
          </cell>
          <cell r="C370" t="e">
            <v>#REF!</v>
          </cell>
          <cell r="D370" t="e">
            <v>#REF!</v>
          </cell>
          <cell r="E370" t="e">
            <v>#REF!</v>
          </cell>
          <cell r="H370" t="str">
            <v>=</v>
          </cell>
          <cell r="I370" t="e">
            <v>#REF!</v>
          </cell>
        </row>
        <row r="371">
          <cell r="B371" t="str">
            <v>L14</v>
          </cell>
          <cell r="C371" t="e">
            <v>#REF!</v>
          </cell>
          <cell r="D371" t="e">
            <v>#REF!</v>
          </cell>
          <cell r="E371" t="e">
            <v>#REF!</v>
          </cell>
          <cell r="H371" t="str">
            <v>=</v>
          </cell>
          <cell r="I371" t="e">
            <v>#REF!</v>
          </cell>
        </row>
        <row r="372">
          <cell r="B372" t="str">
            <v>L15</v>
          </cell>
          <cell r="C372" t="e">
            <v>#REF!</v>
          </cell>
          <cell r="D372" t="e">
            <v>#REF!</v>
          </cell>
          <cell r="E372" t="e">
            <v>#REF!</v>
          </cell>
          <cell r="H372" t="str">
            <v>=</v>
          </cell>
          <cell r="I372" t="e">
            <v>#REF!</v>
          </cell>
        </row>
        <row r="375">
          <cell r="D375" t="str">
            <v>M</v>
          </cell>
          <cell r="E375" t="str">
            <v>Analisa biaya konstruksi bangunan gedung dan perumahan pekerjaan Pengantung dan Pengunci</v>
          </cell>
        </row>
        <row r="376">
          <cell r="B376" t="str">
            <v>M01</v>
          </cell>
          <cell r="C376" t="e">
            <v>#REF!</v>
          </cell>
          <cell r="D376" t="e">
            <v>#REF!</v>
          </cell>
          <cell r="E376" t="e">
            <v>#REF!</v>
          </cell>
          <cell r="H376" t="str">
            <v>=</v>
          </cell>
          <cell r="I376" t="e">
            <v>#REF!</v>
          </cell>
        </row>
        <row r="377">
          <cell r="B377" t="str">
            <v>M02</v>
          </cell>
          <cell r="C377" t="e">
            <v>#REF!</v>
          </cell>
          <cell r="D377" t="e">
            <v>#REF!</v>
          </cell>
          <cell r="E377" t="e">
            <v>#REF!</v>
          </cell>
          <cell r="H377" t="str">
            <v>=</v>
          </cell>
          <cell r="I377" t="e">
            <v>#REF!</v>
          </cell>
        </row>
        <row r="378">
          <cell r="B378" t="str">
            <v>M03</v>
          </cell>
          <cell r="C378" t="e">
            <v>#REF!</v>
          </cell>
          <cell r="D378" t="e">
            <v>#REF!</v>
          </cell>
          <cell r="E378" t="e">
            <v>#REF!</v>
          </cell>
          <cell r="H378" t="str">
            <v>=</v>
          </cell>
          <cell r="I378" t="e">
            <v>#REF!</v>
          </cell>
        </row>
        <row r="379">
          <cell r="B379" t="str">
            <v>M04</v>
          </cell>
          <cell r="C379" t="e">
            <v>#REF!</v>
          </cell>
          <cell r="D379" t="e">
            <v>#REF!</v>
          </cell>
          <cell r="E379" t="e">
            <v>#REF!</v>
          </cell>
          <cell r="H379" t="str">
            <v>=</v>
          </cell>
          <cell r="I379" t="e">
            <v>#REF!</v>
          </cell>
        </row>
        <row r="380">
          <cell r="B380" t="str">
            <v>M05</v>
          </cell>
          <cell r="C380" t="e">
            <v>#REF!</v>
          </cell>
          <cell r="D380" t="e">
            <v>#REF!</v>
          </cell>
          <cell r="E380" t="e">
            <v>#REF!</v>
          </cell>
          <cell r="H380" t="str">
            <v>=</v>
          </cell>
          <cell r="I380" t="e">
            <v>#REF!</v>
          </cell>
        </row>
        <row r="381">
          <cell r="B381" t="str">
            <v>M06</v>
          </cell>
          <cell r="C381" t="e">
            <v>#REF!</v>
          </cell>
          <cell r="D381" t="e">
            <v>#REF!</v>
          </cell>
          <cell r="E381" t="e">
            <v>#REF!</v>
          </cell>
          <cell r="H381" t="str">
            <v>=</v>
          </cell>
          <cell r="I381" t="e">
            <v>#REF!</v>
          </cell>
        </row>
        <row r="384">
          <cell r="D384" t="str">
            <v>N</v>
          </cell>
          <cell r="E384" t="str">
            <v>Analisa biaya konstruksi bangunan gedung dan perumahan pekerjaan Mekanikal dan Elektrikal</v>
          </cell>
        </row>
        <row r="385">
          <cell r="B385" t="str">
            <v>N01</v>
          </cell>
          <cell r="C385" t="e">
            <v>#REF!</v>
          </cell>
          <cell r="D385" t="e">
            <v>#REF!</v>
          </cell>
          <cell r="E385" t="e">
            <v>#REF!</v>
          </cell>
          <cell r="H385" t="str">
            <v>=</v>
          </cell>
          <cell r="I385" t="e">
            <v>#REF!</v>
          </cell>
        </row>
        <row r="386">
          <cell r="B386" t="str">
            <v>N02</v>
          </cell>
          <cell r="C386" t="e">
            <v>#REF!</v>
          </cell>
          <cell r="D386" t="e">
            <v>#REF!</v>
          </cell>
          <cell r="E386" t="e">
            <v>#REF!</v>
          </cell>
          <cell r="H386" t="str">
            <v>=</v>
          </cell>
          <cell r="I386" t="e">
            <v>#REF!</v>
          </cell>
        </row>
        <row r="387">
          <cell r="B387" t="str">
            <v>N03</v>
          </cell>
          <cell r="C387" t="e">
            <v>#REF!</v>
          </cell>
          <cell r="D387" t="e">
            <v>#REF!</v>
          </cell>
          <cell r="E387" t="e">
            <v>#REF!</v>
          </cell>
          <cell r="H387" t="str">
            <v>=</v>
          </cell>
          <cell r="I387" t="e">
            <v>#REF!</v>
          </cell>
        </row>
        <row r="388">
          <cell r="B388" t="str">
            <v>N04</v>
          </cell>
          <cell r="C388" t="e">
            <v>#REF!</v>
          </cell>
          <cell r="D388" t="e">
            <v>#REF!</v>
          </cell>
          <cell r="E388" t="e">
            <v>#REF!</v>
          </cell>
          <cell r="H388" t="str">
            <v>=</v>
          </cell>
          <cell r="I388" t="e">
            <v>#REF!</v>
          </cell>
        </row>
        <row r="389">
          <cell r="B389" t="str">
            <v>N05</v>
          </cell>
          <cell r="C389" t="e">
            <v>#REF!</v>
          </cell>
          <cell r="D389" t="e">
            <v>#REF!</v>
          </cell>
          <cell r="E389" t="e">
            <v>#REF!</v>
          </cell>
          <cell r="H389" t="str">
            <v>=</v>
          </cell>
          <cell r="I389" t="e">
            <v>#REF!</v>
          </cell>
        </row>
        <row r="390">
          <cell r="B390" t="str">
            <v>N06</v>
          </cell>
          <cell r="C390" t="e">
            <v>#REF!</v>
          </cell>
          <cell r="D390" t="e">
            <v>#REF!</v>
          </cell>
          <cell r="E390" t="e">
            <v>#REF!</v>
          </cell>
          <cell r="H390" t="str">
            <v>=</v>
          </cell>
          <cell r="I390" t="e">
            <v>#REF!</v>
          </cell>
        </row>
        <row r="391">
          <cell r="B391" t="str">
            <v>N07</v>
          </cell>
          <cell r="C391" t="e">
            <v>#REF!</v>
          </cell>
          <cell r="D391" t="e">
            <v>#REF!</v>
          </cell>
          <cell r="E391" t="e">
            <v>#REF!</v>
          </cell>
          <cell r="H391" t="str">
            <v>=</v>
          </cell>
          <cell r="I391" t="e">
            <v>#REF!</v>
          </cell>
        </row>
        <row r="392">
          <cell r="B392" t="str">
            <v>N08</v>
          </cell>
          <cell r="C392" t="e">
            <v>#REF!</v>
          </cell>
          <cell r="D392" t="e">
            <v>#REF!</v>
          </cell>
          <cell r="E392" t="e">
            <v>#REF!</v>
          </cell>
          <cell r="H392" t="str">
            <v>=</v>
          </cell>
          <cell r="I392" t="e">
            <v>#REF!</v>
          </cell>
        </row>
        <row r="393">
          <cell r="B393" t="str">
            <v>N09</v>
          </cell>
          <cell r="C393" t="e">
            <v>#REF!</v>
          </cell>
          <cell r="D393" t="e">
            <v>#REF!</v>
          </cell>
          <cell r="E393" t="e">
            <v>#REF!</v>
          </cell>
          <cell r="H393" t="str">
            <v>=</v>
          </cell>
          <cell r="I393" t="e">
            <v>#REF!</v>
          </cell>
        </row>
        <row r="394">
          <cell r="B394" t="str">
            <v>N10</v>
          </cell>
          <cell r="C394" t="e">
            <v>#REF!</v>
          </cell>
          <cell r="D394" t="e">
            <v>#REF!</v>
          </cell>
          <cell r="E394" t="e">
            <v>#REF!</v>
          </cell>
          <cell r="H394" t="str">
            <v>=</v>
          </cell>
          <cell r="I394" t="e">
            <v>#REF!</v>
          </cell>
        </row>
        <row r="395">
          <cell r="B395" t="str">
            <v>N11</v>
          </cell>
          <cell r="C395" t="e">
            <v>#REF!</v>
          </cell>
          <cell r="D395" t="e">
            <v>#REF!</v>
          </cell>
          <cell r="E395" t="e">
            <v>#REF!</v>
          </cell>
          <cell r="H395" t="str">
            <v>=</v>
          </cell>
          <cell r="I395" t="e">
            <v>#REF!</v>
          </cell>
        </row>
        <row r="396">
          <cell r="B396" t="str">
            <v>N12</v>
          </cell>
          <cell r="C396" t="e">
            <v>#REF!</v>
          </cell>
          <cell r="D396" t="e">
            <v>#REF!</v>
          </cell>
          <cell r="E396" t="e">
            <v>#REF!</v>
          </cell>
          <cell r="H396" t="str">
            <v>=</v>
          </cell>
          <cell r="I396" t="e">
            <v>#REF!</v>
          </cell>
        </row>
        <row r="397">
          <cell r="B397" t="str">
            <v>N13</v>
          </cell>
          <cell r="C397" t="e">
            <v>#REF!</v>
          </cell>
          <cell r="D397" t="e">
            <v>#REF!</v>
          </cell>
          <cell r="E397" t="e">
            <v>#REF!</v>
          </cell>
          <cell r="H397" t="str">
            <v>=</v>
          </cell>
          <cell r="I397" t="e">
            <v>#REF!</v>
          </cell>
        </row>
        <row r="398">
          <cell r="B398" t="str">
            <v>N14</v>
          </cell>
          <cell r="C398" t="e">
            <v>#REF!</v>
          </cell>
          <cell r="D398" t="e">
            <v>#REF!</v>
          </cell>
          <cell r="E398" t="e">
            <v>#REF!</v>
          </cell>
          <cell r="H398" t="str">
            <v>=</v>
          </cell>
          <cell r="I398" t="e">
            <v>#REF!</v>
          </cell>
        </row>
        <row r="399">
          <cell r="B399" t="str">
            <v>N15</v>
          </cell>
          <cell r="C399" t="e">
            <v>#REF!</v>
          </cell>
          <cell r="D399" t="e">
            <v>#REF!</v>
          </cell>
          <cell r="E399" t="e">
            <v>#REF!</v>
          </cell>
          <cell r="H399" t="str">
            <v>=</v>
          </cell>
          <cell r="I399" t="e">
            <v>#REF!</v>
          </cell>
        </row>
        <row r="400">
          <cell r="B400" t="str">
            <v>N16</v>
          </cell>
          <cell r="C400" t="e">
            <v>#REF!</v>
          </cell>
          <cell r="D400" t="e">
            <v>#REF!</v>
          </cell>
          <cell r="E400" t="e">
            <v>#REF!</v>
          </cell>
          <cell r="H400" t="str">
            <v>=</v>
          </cell>
          <cell r="I400" t="e">
            <v>#REF!</v>
          </cell>
        </row>
        <row r="401">
          <cell r="B401" t="str">
            <v>N17</v>
          </cell>
          <cell r="C401" t="e">
            <v>#REF!</v>
          </cell>
          <cell r="D401" t="e">
            <v>#REF!</v>
          </cell>
          <cell r="E401" t="e">
            <v>#REF!</v>
          </cell>
          <cell r="H401" t="str">
            <v>=</v>
          </cell>
          <cell r="I401" t="e">
            <v>#REF!</v>
          </cell>
        </row>
        <row r="402">
          <cell r="B402" t="str">
            <v>N18</v>
          </cell>
          <cell r="C402" t="e">
            <v>#REF!</v>
          </cell>
          <cell r="D402" t="e">
            <v>#REF!</v>
          </cell>
          <cell r="E402" t="e">
            <v>#REF!</v>
          </cell>
          <cell r="H402" t="str">
            <v>=</v>
          </cell>
          <cell r="I402" t="e">
            <v>#REF!</v>
          </cell>
        </row>
        <row r="403">
          <cell r="B403" t="str">
            <v>N19</v>
          </cell>
          <cell r="C403" t="e">
            <v>#REF!</v>
          </cell>
          <cell r="D403" t="e">
            <v>#REF!</v>
          </cell>
          <cell r="E403" t="e">
            <v>#REF!</v>
          </cell>
          <cell r="H403" t="str">
            <v>=</v>
          </cell>
          <cell r="I403" t="e">
            <v>#REF!</v>
          </cell>
        </row>
        <row r="404">
          <cell r="B404" t="str">
            <v>N20</v>
          </cell>
          <cell r="C404" t="e">
            <v>#REF!</v>
          </cell>
          <cell r="D404" t="e">
            <v>#REF!</v>
          </cell>
          <cell r="E404" t="e">
            <v>#REF!</v>
          </cell>
          <cell r="H404" t="str">
            <v>=</v>
          </cell>
          <cell r="I404" t="e">
            <v>#REF!</v>
          </cell>
        </row>
        <row r="409">
          <cell r="D409" t="str">
            <v>O</v>
          </cell>
          <cell r="E409" t="str">
            <v>Analisa biaya konstruksi bangunan gedung dan perumahan pekerjaan Mekanikal dan Elektrikal</v>
          </cell>
        </row>
        <row r="410">
          <cell r="B410" t="str">
            <v>O01</v>
          </cell>
          <cell r="C410" t="e">
            <v>#REF!</v>
          </cell>
          <cell r="D410" t="e">
            <v>#REF!</v>
          </cell>
          <cell r="E410" t="e">
            <v>#REF!</v>
          </cell>
          <cell r="H410" t="str">
            <v>=</v>
          </cell>
          <cell r="I410" t="e">
            <v>#REF!</v>
          </cell>
        </row>
        <row r="411">
          <cell r="B411" t="str">
            <v>O02</v>
          </cell>
          <cell r="C411" t="e">
            <v>#REF!</v>
          </cell>
          <cell r="D411" t="e">
            <v>#REF!</v>
          </cell>
          <cell r="E411" t="e">
            <v>#REF!</v>
          </cell>
          <cell r="H411" t="str">
            <v>=</v>
          </cell>
          <cell r="I411" t="e">
            <v>#REF!</v>
          </cell>
        </row>
        <row r="412">
          <cell r="B412" t="str">
            <v>O03</v>
          </cell>
          <cell r="C412" t="e">
            <v>#REF!</v>
          </cell>
          <cell r="D412" t="e">
            <v>#REF!</v>
          </cell>
          <cell r="E412" t="e">
            <v>#REF!</v>
          </cell>
          <cell r="H412" t="str">
            <v>=</v>
          </cell>
          <cell r="I412" t="e">
            <v>#REF!</v>
          </cell>
        </row>
        <row r="413">
          <cell r="B413" t="str">
            <v>O04</v>
          </cell>
          <cell r="C413" t="e">
            <v>#REF!</v>
          </cell>
          <cell r="D413" t="e">
            <v>#REF!</v>
          </cell>
          <cell r="E413" t="e">
            <v>#REF!</v>
          </cell>
          <cell r="H413" t="str">
            <v>=</v>
          </cell>
          <cell r="I413" t="e">
            <v>#REF!</v>
          </cell>
        </row>
        <row r="414">
          <cell r="B414" t="str">
            <v>O05</v>
          </cell>
          <cell r="C414" t="e">
            <v>#REF!</v>
          </cell>
          <cell r="D414" t="e">
            <v>#REF!</v>
          </cell>
          <cell r="E414" t="e">
            <v>#REF!</v>
          </cell>
          <cell r="H414" t="str">
            <v>=</v>
          </cell>
          <cell r="I414" t="e">
            <v>#REF!</v>
          </cell>
        </row>
        <row r="415">
          <cell r="B415" t="str">
            <v>O06</v>
          </cell>
          <cell r="C415" t="e">
            <v>#REF!</v>
          </cell>
          <cell r="D415" t="e">
            <v>#REF!</v>
          </cell>
          <cell r="E415" t="e">
            <v>#REF!</v>
          </cell>
          <cell r="H415" t="str">
            <v>=</v>
          </cell>
          <cell r="I415" t="e">
            <v>#REF!</v>
          </cell>
        </row>
        <row r="416">
          <cell r="B416" t="str">
            <v>O07</v>
          </cell>
          <cell r="C416" t="e">
            <v>#REF!</v>
          </cell>
          <cell r="D416" t="e">
            <v>#REF!</v>
          </cell>
          <cell r="E416" t="e">
            <v>#REF!</v>
          </cell>
          <cell r="H416" t="str">
            <v>=</v>
          </cell>
          <cell r="I416" t="e">
            <v>#REF!</v>
          </cell>
        </row>
        <row r="417">
          <cell r="B417" t="str">
            <v>O08</v>
          </cell>
          <cell r="C417" t="e">
            <v>#REF!</v>
          </cell>
          <cell r="D417" t="e">
            <v>#REF!</v>
          </cell>
          <cell r="E417" t="e">
            <v>#REF!</v>
          </cell>
          <cell r="H417" t="str">
            <v>=</v>
          </cell>
          <cell r="I417" t="e">
            <v>#REF!</v>
          </cell>
        </row>
        <row r="421">
          <cell r="D421" t="str">
            <v>P</v>
          </cell>
          <cell r="E421" t="e">
            <v>#REF!</v>
          </cell>
        </row>
        <row r="422">
          <cell r="B422" t="str">
            <v>P01</v>
          </cell>
          <cell r="C422" t="e">
            <v>#REF!</v>
          </cell>
          <cell r="D422" t="e">
            <v>#REF!</v>
          </cell>
          <cell r="E422" t="e">
            <v>#REF!</v>
          </cell>
          <cell r="H422" t="str">
            <v>=</v>
          </cell>
          <cell r="I422" t="e">
            <v>#REF!</v>
          </cell>
        </row>
        <row r="423">
          <cell r="B423" t="str">
            <v>O02</v>
          </cell>
          <cell r="C423" t="e">
            <v>#REF!</v>
          </cell>
          <cell r="D423" t="e">
            <v>#REF!</v>
          </cell>
          <cell r="E423" t="e">
            <v>#REF!</v>
          </cell>
          <cell r="H423" t="str">
            <v>=</v>
          </cell>
          <cell r="I423" t="e">
            <v>#REF!</v>
          </cell>
        </row>
        <row r="424">
          <cell r="B424" t="str">
            <v>O03</v>
          </cell>
          <cell r="C424" t="e">
            <v>#REF!</v>
          </cell>
          <cell r="D424" t="e">
            <v>#REF!</v>
          </cell>
          <cell r="E424" t="e">
            <v>#REF!</v>
          </cell>
          <cell r="H424" t="str">
            <v>=</v>
          </cell>
          <cell r="I424" t="e">
            <v>#REF!</v>
          </cell>
        </row>
        <row r="425">
          <cell r="B425" t="str">
            <v>O04</v>
          </cell>
          <cell r="C425" t="e">
            <v>#REF!</v>
          </cell>
          <cell r="D425" t="e">
            <v>#REF!</v>
          </cell>
          <cell r="E425" t="e">
            <v>#REF!</v>
          </cell>
          <cell r="H425" t="str">
            <v>=</v>
          </cell>
          <cell r="I425" t="e">
            <v>#REF!</v>
          </cell>
        </row>
        <row r="426">
          <cell r="B426" t="str">
            <v>O05</v>
          </cell>
          <cell r="C426" t="e">
            <v>#REF!</v>
          </cell>
          <cell r="D426" t="e">
            <v>#REF!</v>
          </cell>
          <cell r="E426" t="e">
            <v>#REF!</v>
          </cell>
          <cell r="H426" t="str">
            <v>=</v>
          </cell>
          <cell r="I426" t="e">
            <v>#REF!</v>
          </cell>
        </row>
        <row r="427">
          <cell r="B427" t="str">
            <v>O06</v>
          </cell>
          <cell r="C427" t="e">
            <v>#REF!</v>
          </cell>
          <cell r="D427" t="e">
            <v>#REF!</v>
          </cell>
          <cell r="E427" t="e">
            <v>#REF!</v>
          </cell>
          <cell r="H427" t="str">
            <v>=</v>
          </cell>
          <cell r="I427" t="e">
            <v>#REF!</v>
          </cell>
        </row>
        <row r="428">
          <cell r="B428" t="str">
            <v>O07</v>
          </cell>
          <cell r="C428" t="e">
            <v>#REF!</v>
          </cell>
          <cell r="D428" t="e">
            <v>#REF!</v>
          </cell>
          <cell r="E428" t="e">
            <v>#REF!</v>
          </cell>
          <cell r="H428" t="str">
            <v>=</v>
          </cell>
          <cell r="I428" t="e">
            <v>#REF!</v>
          </cell>
        </row>
        <row r="429">
          <cell r="B429" t="str">
            <v>O08</v>
          </cell>
          <cell r="C429" t="e">
            <v>#REF!</v>
          </cell>
          <cell r="D429" t="e">
            <v>#REF!</v>
          </cell>
          <cell r="E429" t="e">
            <v>#REF!</v>
          </cell>
          <cell r="H429" t="str">
            <v>=</v>
          </cell>
          <cell r="I429" t="e">
            <v>#REF!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_sat_R"/>
      <sheetName val="ANALIS asli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Rekap"/>
      <sheetName val="Sheet3"/>
      <sheetName val="data Kegiatan"/>
      <sheetName val="Lembar Verivikasi"/>
      <sheetName val="PHOTO 0%"/>
      <sheetName val="COV."/>
      <sheetName val="REKAP RAB"/>
      <sheetName val="RAB"/>
      <sheetName val="ANALIS "/>
      <sheetName val="ANALIS BETON"/>
      <sheetName val="PASAR MINUL LOS DAGING"/>
      <sheetName val="PASAR PRINGKUKU"/>
      <sheetName val="PASAR GD.SARI"/>
      <sheetName val="Jadwal"/>
      <sheetName val="BESI"/>
      <sheetName val="BERAT BESI"/>
      <sheetName val="jenis beton"/>
      <sheetName val="Rp."/>
    </sheetNames>
    <sheetDataSet>
      <sheetData sheetId="0" refreshError="1">
        <row r="1">
          <cell r="B1" t="str">
            <v>REKAPITULASI ANALISA HARGA SATUAN PEKERJAAN</v>
          </cell>
        </row>
        <row r="2">
          <cell r="B2" t="str">
            <v xml:space="preserve"> A.2.2.1 HARGA SATUAN PEKERJAAN PERSIAPAN</v>
          </cell>
        </row>
        <row r="3">
          <cell r="B3" t="str">
            <v xml:space="preserve"> A.2.2.1.1 (K3)</v>
          </cell>
          <cell r="C3">
            <v>1</v>
          </cell>
          <cell r="D3" t="str">
            <v>m2</v>
          </cell>
          <cell r="E3" t="str">
            <v>Pembuatan pagar sementara dari kayu tinggi 2 meter</v>
          </cell>
          <cell r="F3">
            <v>335874</v>
          </cell>
        </row>
        <row r="4">
          <cell r="A4" t="str">
            <v>NAMA KEGIATAN</v>
          </cell>
          <cell r="B4" t="str">
            <v>:</v>
          </cell>
          <cell r="C4" t="str">
            <v>A</v>
          </cell>
          <cell r="D4" t="str">
            <v>m2</v>
          </cell>
          <cell r="E4" t="str">
            <v>Pembuatan pagar sementara dari seng gelombang tinggi 2 meter</v>
          </cell>
          <cell r="F4">
            <v>374965.25000000006</v>
          </cell>
        </row>
        <row r="5">
          <cell r="A5" t="str">
            <v>NAMA PEKERJAAN</v>
          </cell>
          <cell r="B5" t="str">
            <v>:</v>
          </cell>
          <cell r="C5" t="str">
            <v>B</v>
          </cell>
          <cell r="D5" t="str">
            <v>m2</v>
          </cell>
          <cell r="E5" t="str">
            <v>Pembuatan pagar sementara dari kawat duri tinggi 1,8 meter</v>
          </cell>
          <cell r="F5">
            <v>367702.50000000006</v>
          </cell>
        </row>
        <row r="6">
          <cell r="A6" t="str">
            <v>LOKASI PEKERJAAN</v>
          </cell>
          <cell r="B6" t="str">
            <v>:</v>
          </cell>
          <cell r="C6" t="str">
            <v>C</v>
          </cell>
          <cell r="D6" t="str">
            <v>m'</v>
          </cell>
          <cell r="E6" t="str">
            <v>Pengukuran dan pemasangan bowplank</v>
          </cell>
          <cell r="F6">
            <v>43532.5</v>
          </cell>
        </row>
        <row r="7">
          <cell r="A7" t="str">
            <v>SUMBER DANA</v>
          </cell>
          <cell r="B7" t="str">
            <v>:</v>
          </cell>
          <cell r="C7" t="str">
            <v>D</v>
          </cell>
          <cell r="D7" t="str">
            <v>m2</v>
          </cell>
          <cell r="E7" t="str">
            <v>Pembuatan kantor semenetara lantai plesteran</v>
          </cell>
          <cell r="F7">
            <v>1315638.5</v>
          </cell>
        </row>
        <row r="8">
          <cell r="A8" t="str">
            <v xml:space="preserve">TAHUN </v>
          </cell>
          <cell r="B8" t="str">
            <v>:</v>
          </cell>
          <cell r="C8" t="str">
            <v>E</v>
          </cell>
          <cell r="D8" t="str">
            <v>m2</v>
          </cell>
          <cell r="E8" t="str">
            <v>Pembuatan rumah jaga (konstruksi kayu)</v>
          </cell>
          <cell r="F8">
            <v>1342682</v>
          </cell>
        </row>
        <row r="9">
          <cell r="B9" t="str">
            <v xml:space="preserve"> A.2.2.1.7 (K3)</v>
          </cell>
          <cell r="C9">
            <v>1</v>
          </cell>
          <cell r="D9" t="str">
            <v>m2</v>
          </cell>
          <cell r="E9" t="str">
            <v>Pembutan gudang semen dan peralatan</v>
          </cell>
          <cell r="F9">
            <v>1181138.75</v>
          </cell>
        </row>
        <row r="10">
          <cell r="B10" t="str">
            <v xml:space="preserve"> A.2.2.1.8 (K3)</v>
          </cell>
          <cell r="C10">
            <v>1</v>
          </cell>
          <cell r="D10" t="str">
            <v>m2</v>
          </cell>
          <cell r="E10" t="str">
            <v>Pembutan bendeng pekerja</v>
          </cell>
          <cell r="F10">
            <v>1093477</v>
          </cell>
        </row>
        <row r="11">
          <cell r="B11" t="str">
            <v xml:space="preserve"> A.2.2.1.9 (K3)</v>
          </cell>
          <cell r="C11">
            <v>1</v>
          </cell>
          <cell r="D11" t="str">
            <v>m2</v>
          </cell>
          <cell r="E11" t="str">
            <v>pembersihan lapangan dan peralatan</v>
          </cell>
          <cell r="F11">
            <v>12375.000000000002</v>
          </cell>
        </row>
      </sheetData>
      <sheetData sheetId="1" refreshError="1">
        <row r="1"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4">
          <cell r="E4" t="str">
            <v>:</v>
          </cell>
          <cell r="F4" t="str">
            <v>A</v>
          </cell>
        </row>
        <row r="5">
          <cell r="E5" t="str">
            <v>:</v>
          </cell>
          <cell r="F5" t="str">
            <v>B</v>
          </cell>
        </row>
        <row r="6">
          <cell r="E6" t="str">
            <v>:</v>
          </cell>
          <cell r="F6" t="str">
            <v>C</v>
          </cell>
        </row>
        <row r="7">
          <cell r="E7" t="str">
            <v>:</v>
          </cell>
          <cell r="F7" t="str">
            <v>D</v>
          </cell>
        </row>
        <row r="8">
          <cell r="E8" t="str">
            <v>:</v>
          </cell>
          <cell r="F8" t="str">
            <v>E</v>
          </cell>
        </row>
        <row r="12">
          <cell r="G12" t="str">
            <v>SATUAN</v>
          </cell>
          <cell r="H12" t="str">
            <v>HARGA SAT. (Rp.)</v>
          </cell>
        </row>
        <row r="13">
          <cell r="G13">
            <v>3</v>
          </cell>
          <cell r="H13">
            <v>4</v>
          </cell>
        </row>
        <row r="14">
          <cell r="C14" t="str">
            <v>BAHAN  PASANGAN &amp; BETON</v>
          </cell>
          <cell r="G14" t="str">
            <v xml:space="preserve"> </v>
          </cell>
          <cell r="H14" t="str">
            <v xml:space="preserve"> </v>
          </cell>
        </row>
        <row r="15">
          <cell r="C15" t="str">
            <v>PB HITAM</v>
          </cell>
          <cell r="G15" t="str">
            <v>M3</v>
          </cell>
          <cell r="H15">
            <v>450000</v>
          </cell>
        </row>
        <row r="16">
          <cell r="C16" t="str">
            <v>PB LOKAL</v>
          </cell>
          <cell r="G16" t="str">
            <v>M3</v>
          </cell>
          <cell r="H16">
            <v>75000</v>
          </cell>
        </row>
        <row r="17">
          <cell r="C17" t="str">
            <v>PB</v>
          </cell>
          <cell r="G17" t="str">
            <v>M3</v>
          </cell>
          <cell r="H17">
            <v>75000</v>
          </cell>
        </row>
        <row r="18">
          <cell r="C18" t="str">
            <v>PP</v>
          </cell>
          <cell r="G18" t="str">
            <v>M3</v>
          </cell>
          <cell r="H18">
            <v>75000</v>
          </cell>
        </row>
        <row r="19">
          <cell r="C19" t="str">
            <v>PU</v>
          </cell>
          <cell r="G19" t="str">
            <v>M3</v>
          </cell>
          <cell r="H19">
            <v>70000</v>
          </cell>
        </row>
        <row r="20">
          <cell r="C20" t="str">
            <v>TANAH URUG</v>
          </cell>
          <cell r="G20" t="str">
            <v>M3</v>
          </cell>
          <cell r="H20">
            <v>35000</v>
          </cell>
        </row>
        <row r="21">
          <cell r="C21" t="str">
            <v>SIRTU</v>
          </cell>
          <cell r="G21" t="str">
            <v>M3</v>
          </cell>
          <cell r="H21">
            <v>75000</v>
          </cell>
        </row>
        <row r="22">
          <cell r="C22" t="str">
            <v>PC</v>
          </cell>
          <cell r="G22" t="str">
            <v>KG</v>
          </cell>
          <cell r="H22">
            <v>1325</v>
          </cell>
        </row>
        <row r="23">
          <cell r="C23" t="str">
            <v>SEMEN WARNA</v>
          </cell>
          <cell r="G23" t="str">
            <v>KG</v>
          </cell>
          <cell r="H23">
            <v>15000</v>
          </cell>
        </row>
        <row r="24">
          <cell r="C24" t="str">
            <v>SM</v>
          </cell>
          <cell r="G24" t="str">
            <v>M3</v>
          </cell>
          <cell r="H24">
            <v>225000</v>
          </cell>
        </row>
        <row r="25">
          <cell r="C25" t="str">
            <v>KR</v>
          </cell>
          <cell r="G25" t="str">
            <v>M3</v>
          </cell>
          <cell r="H25">
            <v>223750</v>
          </cell>
        </row>
        <row r="26">
          <cell r="C26" t="str">
            <v>KR (maksimum 30 mm)</v>
          </cell>
          <cell r="G26" t="str">
            <v>M3</v>
          </cell>
          <cell r="H26">
            <v>223750</v>
          </cell>
        </row>
        <row r="27">
          <cell r="C27" t="str">
            <v>BATU PECAH 1 - 2</v>
          </cell>
          <cell r="G27" t="str">
            <v>M3</v>
          </cell>
          <cell r="H27">
            <v>223750</v>
          </cell>
        </row>
        <row r="28">
          <cell r="C28" t="str">
            <v>BATU KORAL 2 - 3</v>
          </cell>
          <cell r="G28" t="str">
            <v>M3</v>
          </cell>
          <cell r="H28">
            <v>216250</v>
          </cell>
        </row>
        <row r="29">
          <cell r="C29" t="str">
            <v>BATU PECAH 3 - 5</v>
          </cell>
          <cell r="G29" t="str">
            <v>M3</v>
          </cell>
          <cell r="H29">
            <v>195000</v>
          </cell>
        </row>
        <row r="30">
          <cell r="C30" t="str">
            <v>BATU PECAH 5 - 7</v>
          </cell>
          <cell r="G30" t="str">
            <v>M3</v>
          </cell>
          <cell r="H30">
            <v>185000</v>
          </cell>
        </row>
        <row r="31">
          <cell r="C31" t="str">
            <v>BATU PECAH 1/2 - 1</v>
          </cell>
          <cell r="G31" t="str">
            <v>M3</v>
          </cell>
          <cell r="H31">
            <v>235000</v>
          </cell>
        </row>
        <row r="32">
          <cell r="C32" t="str">
            <v>BATU BELAH 15 CM/20 CM</v>
          </cell>
          <cell r="G32" t="str">
            <v>M3</v>
          </cell>
          <cell r="H32">
            <v>120000</v>
          </cell>
        </row>
        <row r="33">
          <cell r="C33" t="str">
            <v>TEPUNG GYPSUM</v>
          </cell>
          <cell r="G33" t="str">
            <v>KG</v>
          </cell>
          <cell r="H33">
            <v>12000</v>
          </cell>
        </row>
        <row r="34">
          <cell r="C34" t="str">
            <v>KP</v>
          </cell>
          <cell r="G34" t="str">
            <v>M3</v>
          </cell>
          <cell r="H34">
            <v>275000</v>
          </cell>
        </row>
        <row r="35">
          <cell r="C35" t="str">
            <v>TL</v>
          </cell>
          <cell r="G35" t="str">
            <v>M3</v>
          </cell>
          <cell r="H35">
            <v>100000</v>
          </cell>
        </row>
        <row r="36">
          <cell r="C36" t="str">
            <v>AIR</v>
          </cell>
          <cell r="G36" t="str">
            <v>Lt</v>
          </cell>
          <cell r="H36">
            <v>150</v>
          </cell>
        </row>
        <row r="37">
          <cell r="C37" t="str">
            <v>Floor hardener</v>
          </cell>
          <cell r="G37" t="str">
            <v>Kg</v>
          </cell>
          <cell r="H37">
            <v>10000</v>
          </cell>
        </row>
        <row r="39">
          <cell r="C39" t="str">
            <v>BAHAN  LANTAI</v>
          </cell>
          <cell r="H39" t="str">
            <v xml:space="preserve"> </v>
          </cell>
        </row>
        <row r="40">
          <cell r="C40" t="str">
            <v>KERAMIK KASAR 25 x 25</v>
          </cell>
          <cell r="G40" t="str">
            <v>M2</v>
          </cell>
          <cell r="H40">
            <v>54500</v>
          </cell>
        </row>
        <row r="41">
          <cell r="C41" t="str">
            <v>KERAMIK KASAR 20 X 20</v>
          </cell>
          <cell r="G41" t="str">
            <v>M2</v>
          </cell>
          <cell r="H41">
            <v>52500</v>
          </cell>
        </row>
        <row r="42">
          <cell r="C42" t="str">
            <v>KERAMIK 30 x 30</v>
          </cell>
          <cell r="G42" t="str">
            <v>M2</v>
          </cell>
          <cell r="H42">
            <v>54000</v>
          </cell>
        </row>
        <row r="43">
          <cell r="C43" t="str">
            <v>KERAMIK 33 x 33</v>
          </cell>
          <cell r="G43" t="str">
            <v>M2</v>
          </cell>
          <cell r="H43">
            <v>56000</v>
          </cell>
        </row>
        <row r="44">
          <cell r="C44" t="str">
            <v>KERAMIK 40 x 40</v>
          </cell>
          <cell r="G44" t="str">
            <v>M2</v>
          </cell>
          <cell r="H44">
            <v>56000</v>
          </cell>
        </row>
        <row r="45">
          <cell r="C45" t="str">
            <v>KERAMIK KASAR 40 x 40</v>
          </cell>
          <cell r="G45" t="str">
            <v>M2</v>
          </cell>
          <cell r="H45">
            <v>60000</v>
          </cell>
        </row>
        <row r="46">
          <cell r="C46" t="str">
            <v>KERAMIK 25 x 40</v>
          </cell>
          <cell r="G46" t="str">
            <v>M2</v>
          </cell>
          <cell r="H46">
            <v>75000</v>
          </cell>
        </row>
        <row r="47">
          <cell r="C47" t="str">
            <v>KERAMIK 20 x 33</v>
          </cell>
          <cell r="G47" t="str">
            <v>M2</v>
          </cell>
          <cell r="H47">
            <v>75000</v>
          </cell>
        </row>
        <row r="48">
          <cell r="C48" t="str">
            <v>KERAMIK 10 X 20</v>
          </cell>
          <cell r="G48" t="str">
            <v>BH</v>
          </cell>
          <cell r="H48">
            <v>1050</v>
          </cell>
        </row>
        <row r="49">
          <cell r="C49" t="str">
            <v>KERAMIK ARTISTIK 10 X 20</v>
          </cell>
          <cell r="G49" t="str">
            <v>BH</v>
          </cell>
          <cell r="H49">
            <v>3500</v>
          </cell>
        </row>
        <row r="50">
          <cell r="C50" t="str">
            <v>KERAMIK ARTISTIK 5 X 20</v>
          </cell>
          <cell r="G50" t="str">
            <v>BH</v>
          </cell>
          <cell r="H50">
            <v>2200</v>
          </cell>
        </row>
        <row r="51">
          <cell r="C51" t="str">
            <v>KERAMIK ARTISTIK 10 X 33</v>
          </cell>
          <cell r="G51" t="str">
            <v>BH</v>
          </cell>
          <cell r="H51">
            <v>11500</v>
          </cell>
        </row>
        <row r="52">
          <cell r="C52" t="str">
            <v>KERAMIK UNPOLISH 30 x 30</v>
          </cell>
          <cell r="G52" t="str">
            <v>M2</v>
          </cell>
          <cell r="H52">
            <v>55000</v>
          </cell>
        </row>
        <row r="53">
          <cell r="C53" t="str">
            <v>UBIN ABU-ABU</v>
          </cell>
          <cell r="G53" t="str">
            <v>BH</v>
          </cell>
          <cell r="H53">
            <v>3000</v>
          </cell>
        </row>
        <row r="54">
          <cell r="C54" t="str">
            <v>UBIN GRANIT 40 X 40</v>
          </cell>
          <cell r="G54" t="str">
            <v>BH</v>
          </cell>
          <cell r="H54">
            <v>64800</v>
          </cell>
        </row>
        <row r="55">
          <cell r="C55" t="str">
            <v>UBIN KERAMIK</v>
          </cell>
          <cell r="G55" t="str">
            <v>BH</v>
          </cell>
          <cell r="H55">
            <v>52500</v>
          </cell>
        </row>
        <row r="56">
          <cell r="C56" t="str">
            <v>PAVING STONE K. 200</v>
          </cell>
          <cell r="G56" t="str">
            <v>M2</v>
          </cell>
          <cell r="H56">
            <v>90000</v>
          </cell>
        </row>
        <row r="57">
          <cell r="C57" t="str">
            <v>PAVING STONE K. 300 ( tebal 8 cm )</v>
          </cell>
          <cell r="G57" t="str">
            <v>M2</v>
          </cell>
          <cell r="H57">
            <v>110000</v>
          </cell>
        </row>
        <row r="58">
          <cell r="C58" t="str">
            <v>PAVING STONE ( HALAMAN )</v>
          </cell>
          <cell r="G58" t="str">
            <v>M2</v>
          </cell>
          <cell r="H58">
            <v>55000</v>
          </cell>
        </row>
        <row r="59">
          <cell r="C59" t="str">
            <v>GRANITO 60 X 60 (SETARA ESENZA)</v>
          </cell>
          <cell r="G59" t="str">
            <v>BH</v>
          </cell>
          <cell r="H59">
            <v>80000</v>
          </cell>
        </row>
        <row r="60">
          <cell r="C60" t="str">
            <v>MARMER</v>
          </cell>
          <cell r="G60" t="str">
            <v>M2</v>
          </cell>
          <cell r="H60">
            <v>250000</v>
          </cell>
        </row>
        <row r="61">
          <cell r="C61" t="str">
            <v>PARQUET</v>
          </cell>
          <cell r="G61" t="str">
            <v>M2</v>
          </cell>
          <cell r="H61">
            <v>225000</v>
          </cell>
        </row>
        <row r="62">
          <cell r="C62" t="str">
            <v>BAHAN  DINDING</v>
          </cell>
        </row>
        <row r="63">
          <cell r="C63" t="str">
            <v>BATA MERAH</v>
          </cell>
          <cell r="G63" t="str">
            <v>BH</v>
          </cell>
          <cell r="H63">
            <v>700</v>
          </cell>
        </row>
        <row r="64">
          <cell r="C64" t="str">
            <v>TERAWANG (ROSTER)</v>
          </cell>
          <cell r="G64" t="str">
            <v>BH</v>
          </cell>
          <cell r="H64">
            <v>5000</v>
          </cell>
        </row>
        <row r="65">
          <cell r="C65" t="str">
            <v>BATA BERONGGA EKSPOSE</v>
          </cell>
          <cell r="G65" t="str">
            <v>BH</v>
          </cell>
          <cell r="H65">
            <v>5000</v>
          </cell>
        </row>
        <row r="66">
          <cell r="C66" t="str">
            <v>HB 10</v>
          </cell>
          <cell r="G66" t="str">
            <v>BH</v>
          </cell>
          <cell r="H66">
            <v>1000</v>
          </cell>
        </row>
        <row r="67">
          <cell r="C67" t="str">
            <v>HB 15</v>
          </cell>
          <cell r="G67" t="str">
            <v>BH</v>
          </cell>
          <cell r="H67">
            <v>1500</v>
          </cell>
        </row>
        <row r="68">
          <cell r="C68" t="str">
            <v>HB 20</v>
          </cell>
          <cell r="G68" t="str">
            <v>BH</v>
          </cell>
          <cell r="H68">
            <v>2000</v>
          </cell>
        </row>
        <row r="69">
          <cell r="C69" t="str">
            <v>CB</v>
          </cell>
          <cell r="G69" t="str">
            <v>BH</v>
          </cell>
          <cell r="H69">
            <v>3500</v>
          </cell>
        </row>
        <row r="70">
          <cell r="C70" t="str">
            <v xml:space="preserve">BATU TEMPEL </v>
          </cell>
          <cell r="G70" t="str">
            <v>M2</v>
          </cell>
          <cell r="H70">
            <v>135000</v>
          </cell>
        </row>
        <row r="71">
          <cell r="C71" t="str">
            <v>ORNAMEN DINDING</v>
          </cell>
          <cell r="G71" t="str">
            <v>BH</v>
          </cell>
          <cell r="H71">
            <v>45000</v>
          </cell>
        </row>
        <row r="72">
          <cell r="C72" t="str">
            <v>BATU TEMPEL HITAM</v>
          </cell>
          <cell r="G72" t="str">
            <v>M2</v>
          </cell>
          <cell r="H72">
            <v>115000</v>
          </cell>
        </row>
        <row r="73">
          <cell r="C73" t="str">
            <v>BATU PARAS</v>
          </cell>
          <cell r="G73" t="str">
            <v>M2</v>
          </cell>
          <cell r="H73">
            <v>105000</v>
          </cell>
        </row>
        <row r="74">
          <cell r="C74" t="str">
            <v>BATU GRANIT</v>
          </cell>
          <cell r="G74" t="str">
            <v>M2</v>
          </cell>
          <cell r="H74">
            <v>275000</v>
          </cell>
        </row>
        <row r="75">
          <cell r="C75" t="str">
            <v>PANEL BETON PRACETAK</v>
          </cell>
          <cell r="G75" t="str">
            <v>LBR</v>
          </cell>
          <cell r="H75">
            <v>125000</v>
          </cell>
        </row>
        <row r="76">
          <cell r="C76" t="str">
            <v>KOLOM BETON PRACETAK</v>
          </cell>
          <cell r="G76" t="str">
            <v>BT</v>
          </cell>
          <cell r="H76">
            <v>250000</v>
          </cell>
        </row>
        <row r="77">
          <cell r="C77" t="str">
            <v>BAHAN  PENUTUP ATAP&amp; LANGIT-LANGIT</v>
          </cell>
          <cell r="H77" t="str">
            <v xml:space="preserve"> </v>
          </cell>
        </row>
        <row r="78">
          <cell r="C78" t="str">
            <v>ASBES GELOMBANG BESAR ( 1,05x3 )</v>
          </cell>
          <cell r="G78" t="str">
            <v>Lbr</v>
          </cell>
          <cell r="H78">
            <v>110000</v>
          </cell>
        </row>
        <row r="79">
          <cell r="C79" t="str">
            <v>ASBES GELOMBANG KECIL ( 1,05x3 )</v>
          </cell>
          <cell r="G79" t="str">
            <v>Lbr</v>
          </cell>
          <cell r="H79">
            <v>65000</v>
          </cell>
        </row>
        <row r="80">
          <cell r="C80" t="str">
            <v>ATAP SENG GELOMBANG KECIL ( 0,25 mm X 240 )</v>
          </cell>
          <cell r="G80" t="str">
            <v>M2</v>
          </cell>
          <cell r="H80">
            <v>30000</v>
          </cell>
        </row>
        <row r="81">
          <cell r="C81" t="str">
            <v>ASBES GELOMBANG BESAR ( 1,05x2,40 )</v>
          </cell>
          <cell r="G81" t="str">
            <v>Lbr</v>
          </cell>
          <cell r="H81">
            <v>54000</v>
          </cell>
        </row>
        <row r="82">
          <cell r="C82" t="str">
            <v>BUBUNGAN ASBES</v>
          </cell>
          <cell r="G82" t="str">
            <v>M'</v>
          </cell>
          <cell r="H82">
            <v>25000</v>
          </cell>
        </row>
        <row r="83">
          <cell r="C83" t="str">
            <v>BUBUNGAN FLUMPRESS</v>
          </cell>
          <cell r="G83" t="str">
            <v>BJ</v>
          </cell>
          <cell r="H83">
            <v>5000</v>
          </cell>
        </row>
        <row r="84">
          <cell r="C84" t="str">
            <v>BUBUNGAN BETON</v>
          </cell>
          <cell r="G84" t="str">
            <v>BJ</v>
          </cell>
          <cell r="H84">
            <v>6000</v>
          </cell>
        </row>
        <row r="85">
          <cell r="C85" t="str">
            <v>BUBUNGAN PLENTHONG BESAR</v>
          </cell>
          <cell r="G85" t="str">
            <v>BJ</v>
          </cell>
          <cell r="H85">
            <v>7000</v>
          </cell>
        </row>
        <row r="86">
          <cell r="C86" t="str">
            <v>BUBUNGAN PLENTHONG KECIL</v>
          </cell>
          <cell r="G86" t="str">
            <v>BJ</v>
          </cell>
          <cell r="H86">
            <v>5000</v>
          </cell>
        </row>
        <row r="87">
          <cell r="C87" t="str">
            <v>BUBUNGAN GLAZUR</v>
          </cell>
          <cell r="G87" t="str">
            <v>BJ</v>
          </cell>
          <cell r="H87">
            <v>7500</v>
          </cell>
        </row>
        <row r="88">
          <cell r="C88" t="str">
            <v>BUBUNGAN KP</v>
          </cell>
          <cell r="G88" t="str">
            <v>BJ</v>
          </cell>
          <cell r="H88">
            <v>6000</v>
          </cell>
        </row>
        <row r="89">
          <cell r="C89" t="str">
            <v>BUBUNGAN METAL</v>
          </cell>
          <cell r="G89" t="str">
            <v>BJ</v>
          </cell>
          <cell r="H89">
            <v>35000</v>
          </cell>
        </row>
        <row r="90">
          <cell r="C90" t="str">
            <v>BUBUNGAN ASPAL</v>
          </cell>
          <cell r="G90" t="str">
            <v>BJ</v>
          </cell>
          <cell r="H90">
            <v>80000</v>
          </cell>
        </row>
        <row r="91">
          <cell r="C91" t="str">
            <v>GENTENG BETON</v>
          </cell>
          <cell r="G91" t="str">
            <v>BJ</v>
          </cell>
          <cell r="H91">
            <v>4000</v>
          </cell>
        </row>
        <row r="92">
          <cell r="C92" t="str">
            <v>GENTENG PLENTONG BESAR</v>
          </cell>
          <cell r="G92" t="str">
            <v>BJ</v>
          </cell>
          <cell r="H92">
            <v>3500</v>
          </cell>
        </row>
        <row r="93">
          <cell r="C93" t="str">
            <v>GENTENG PLENTONG KECIL</v>
          </cell>
          <cell r="G93" t="str">
            <v>BJ</v>
          </cell>
          <cell r="H93">
            <v>2500</v>
          </cell>
        </row>
        <row r="94">
          <cell r="C94" t="str">
            <v>GENTENG GLAZUR ( ISI 18 / M2 )</v>
          </cell>
          <cell r="G94" t="str">
            <v>BJ</v>
          </cell>
          <cell r="H94">
            <v>7000</v>
          </cell>
        </row>
        <row r="95">
          <cell r="C95" t="str">
            <v>GENTENG FLUMPRES</v>
          </cell>
          <cell r="G95" t="str">
            <v>BJ</v>
          </cell>
          <cell r="H95">
            <v>1700</v>
          </cell>
        </row>
        <row r="96">
          <cell r="C96" t="str">
            <v>GENTENG TYPE KP</v>
          </cell>
          <cell r="G96" t="str">
            <v>BJ</v>
          </cell>
          <cell r="H96">
            <v>2700</v>
          </cell>
        </row>
        <row r="97">
          <cell r="C97" t="str">
            <v>GENTENG METAL (2x5)</v>
          </cell>
          <cell r="G97" t="str">
            <v>M2</v>
          </cell>
          <cell r="H97">
            <v>117000</v>
          </cell>
        </row>
        <row r="98">
          <cell r="C98" t="str">
            <v>ATAP GENTENG  ASPAL</v>
          </cell>
          <cell r="G98" t="str">
            <v>M2</v>
          </cell>
          <cell r="H98">
            <v>70000</v>
          </cell>
        </row>
        <row r="99">
          <cell r="C99" t="str">
            <v>RANGKA ATAP BAJA RINGAN</v>
          </cell>
          <cell r="G99" t="str">
            <v>M2</v>
          </cell>
          <cell r="H99">
            <v>165000</v>
          </cell>
        </row>
        <row r="100">
          <cell r="C100" t="str">
            <v>ETERNIT</v>
          </cell>
          <cell r="G100" t="str">
            <v>M2</v>
          </cell>
          <cell r="H100">
            <v>17000</v>
          </cell>
        </row>
        <row r="101">
          <cell r="C101" t="str">
            <v>PLAFOND GRC 4 mm</v>
          </cell>
          <cell r="G101" t="str">
            <v>LBR</v>
          </cell>
          <cell r="H101">
            <v>52000</v>
          </cell>
        </row>
        <row r="102">
          <cell r="C102" t="str">
            <v>PLAFOND AKUSTIK 30X30</v>
          </cell>
          <cell r="G102" t="str">
            <v>LBR</v>
          </cell>
          <cell r="H102">
            <v>15000</v>
          </cell>
        </row>
        <row r="103">
          <cell r="C103" t="str">
            <v>PLAFOND AKUSTIK 30X60</v>
          </cell>
          <cell r="G103" t="str">
            <v>LBR</v>
          </cell>
          <cell r="H103">
            <v>25000</v>
          </cell>
        </row>
        <row r="104">
          <cell r="C104" t="str">
            <v>PLAFOND AKUSTIK 60X120</v>
          </cell>
          <cell r="G104" t="str">
            <v>LBR</v>
          </cell>
          <cell r="H104">
            <v>39000</v>
          </cell>
        </row>
        <row r="105">
          <cell r="C105" t="str">
            <v>GYPSUM BOARD 9 mm</v>
          </cell>
          <cell r="G105" t="str">
            <v>LBR</v>
          </cell>
          <cell r="H105">
            <v>65000</v>
          </cell>
        </row>
        <row r="106">
          <cell r="C106" t="str">
            <v>KALSIBOARD 1X1</v>
          </cell>
          <cell r="G106" t="str">
            <v>M2</v>
          </cell>
          <cell r="H106">
            <v>35000</v>
          </cell>
        </row>
        <row r="107">
          <cell r="C107" t="str">
            <v>LIST PROFIL</v>
          </cell>
          <cell r="G107" t="str">
            <v>M'</v>
          </cell>
          <cell r="H107">
            <v>2500</v>
          </cell>
        </row>
        <row r="108">
          <cell r="C108" t="str">
            <v>LIST GYPSUM</v>
          </cell>
          <cell r="G108" t="str">
            <v>M'</v>
          </cell>
          <cell r="H108">
            <v>7000</v>
          </cell>
        </row>
        <row r="109">
          <cell r="C109" t="str">
            <v>CASTING</v>
          </cell>
          <cell r="G109" t="str">
            <v>KG</v>
          </cell>
          <cell r="H109">
            <v>2500</v>
          </cell>
        </row>
        <row r="110">
          <cell r="C110" t="str">
            <v>COMPOUN</v>
          </cell>
          <cell r="G110" t="str">
            <v>ZAK</v>
          </cell>
          <cell r="H110">
            <v>65000</v>
          </cell>
        </row>
        <row r="111">
          <cell r="C111" t="str">
            <v>KASA GYPSUM</v>
          </cell>
          <cell r="G111" t="str">
            <v>BH</v>
          </cell>
          <cell r="H111">
            <v>17500</v>
          </cell>
        </row>
        <row r="112">
          <cell r="C112" t="str">
            <v>TALANG KARPET L= 40 CM</v>
          </cell>
          <cell r="G112" t="str">
            <v>M'</v>
          </cell>
          <cell r="H112">
            <v>7500</v>
          </cell>
        </row>
        <row r="113">
          <cell r="C113" t="str">
            <v>TALANG KARPET L = 60 CM</v>
          </cell>
          <cell r="G113" t="str">
            <v>M'</v>
          </cell>
          <cell r="H113">
            <v>9000</v>
          </cell>
        </row>
        <row r="114">
          <cell r="C114" t="str">
            <v>TALANG SENG ( L = 0,90 M )</v>
          </cell>
          <cell r="G114" t="str">
            <v>M'</v>
          </cell>
          <cell r="H114">
            <v>24000</v>
          </cell>
        </row>
        <row r="115">
          <cell r="C115" t="str">
            <v>SENG  DATAR  BJLS  0.3</v>
          </cell>
          <cell r="G115" t="str">
            <v>M'</v>
          </cell>
          <cell r="H115">
            <v>40000</v>
          </cell>
        </row>
        <row r="116">
          <cell r="C116" t="str">
            <v>SENG  GELOMBANG  KECIL</v>
          </cell>
          <cell r="G116" t="str">
            <v>M2</v>
          </cell>
          <cell r="H116">
            <v>40000</v>
          </cell>
        </row>
        <row r="117">
          <cell r="C117" t="str">
            <v>BAHAN  KAYU</v>
          </cell>
          <cell r="H117" t="str">
            <v xml:space="preserve"> </v>
          </cell>
        </row>
        <row r="118">
          <cell r="C118" t="str">
            <v>PAPAN KAMPER</v>
          </cell>
          <cell r="G118" t="str">
            <v>M3</v>
          </cell>
          <cell r="H118">
            <v>10400000</v>
          </cell>
        </row>
        <row r="119">
          <cell r="C119" t="str">
            <v>PAPAN JATI</v>
          </cell>
          <cell r="G119" t="str">
            <v>M3</v>
          </cell>
          <cell r="H119">
            <v>15600000</v>
          </cell>
        </row>
        <row r="120">
          <cell r="C120" t="str">
            <v>KAYU AKASIA</v>
          </cell>
          <cell r="G120" t="str">
            <v>M3</v>
          </cell>
          <cell r="H120">
            <v>5720000</v>
          </cell>
        </row>
        <row r="121">
          <cell r="C121" t="str">
            <v>KAYU JATI</v>
          </cell>
          <cell r="G121" t="str">
            <v>M3</v>
          </cell>
          <cell r="H121">
            <v>15600000</v>
          </cell>
        </row>
        <row r="122">
          <cell r="C122" t="str">
            <v>KAYU KAMPER</v>
          </cell>
          <cell r="G122" t="str">
            <v>M3</v>
          </cell>
          <cell r="H122">
            <v>9360000</v>
          </cell>
        </row>
        <row r="123">
          <cell r="C123" t="str">
            <v>KAYU KRUING</v>
          </cell>
          <cell r="G123" t="str">
            <v>M3</v>
          </cell>
          <cell r="H123">
            <v>9360000</v>
          </cell>
        </row>
        <row r="124">
          <cell r="C124" t="str">
            <v>KAYU MERANTI</v>
          </cell>
          <cell r="G124" t="str">
            <v>M3</v>
          </cell>
          <cell r="H124">
            <v>6760000</v>
          </cell>
        </row>
        <row r="125">
          <cell r="C125" t="str">
            <v>KAYU SENGON</v>
          </cell>
          <cell r="G125" t="str">
            <v>M3</v>
          </cell>
          <cell r="H125">
            <v>2600000</v>
          </cell>
        </row>
        <row r="126">
          <cell r="C126" t="str">
            <v>TRIPLEK 3MM</v>
          </cell>
          <cell r="G126" t="str">
            <v>LBR</v>
          </cell>
          <cell r="H126">
            <v>46000</v>
          </cell>
        </row>
        <row r="127">
          <cell r="C127" t="str">
            <v>TAEKWOOD</v>
          </cell>
          <cell r="G127" t="str">
            <v>M2</v>
          </cell>
          <cell r="H127">
            <v>42000</v>
          </cell>
        </row>
        <row r="128">
          <cell r="C128" t="str">
            <v>KAYU KELAS II</v>
          </cell>
          <cell r="G128" t="str">
            <v>M3</v>
          </cell>
          <cell r="H128">
            <v>4305000</v>
          </cell>
        </row>
        <row r="129">
          <cell r="C129" t="str">
            <v>BALOK KAYU KELAS II</v>
          </cell>
          <cell r="G129" t="str">
            <v>M3</v>
          </cell>
          <cell r="H129">
            <v>4305000</v>
          </cell>
        </row>
        <row r="130">
          <cell r="C130" t="str">
            <v xml:space="preserve">RENG / USUK JATI </v>
          </cell>
          <cell r="G130" t="str">
            <v>M3</v>
          </cell>
          <cell r="H130">
            <v>12915000</v>
          </cell>
        </row>
        <row r="131">
          <cell r="C131" t="str">
            <v xml:space="preserve">RENG / USUK AKASIA </v>
          </cell>
          <cell r="G131" t="str">
            <v>M3</v>
          </cell>
          <cell r="H131">
            <v>4305000</v>
          </cell>
        </row>
        <row r="132">
          <cell r="C132" t="str">
            <v>USUK SENGON 5/7</v>
          </cell>
          <cell r="G132" t="str">
            <v>M3</v>
          </cell>
          <cell r="H132">
            <v>2870000</v>
          </cell>
        </row>
        <row r="133">
          <cell r="C133" t="str">
            <v>BAMBU</v>
          </cell>
          <cell r="G133" t="str">
            <v>BH</v>
          </cell>
          <cell r="H133">
            <v>10000</v>
          </cell>
        </row>
        <row r="134">
          <cell r="C134" t="str">
            <v>BILIK BAMBU</v>
          </cell>
          <cell r="G134" t="str">
            <v>M2</v>
          </cell>
          <cell r="H134">
            <v>57000</v>
          </cell>
        </row>
        <row r="135">
          <cell r="C135" t="str">
            <v>PLYWOOD TEBAL 4 MM</v>
          </cell>
          <cell r="G135" t="str">
            <v>M2</v>
          </cell>
          <cell r="H135">
            <v>56000</v>
          </cell>
        </row>
        <row r="136">
          <cell r="C136" t="str">
            <v>PLYWOOD TEBAL 9 MM</v>
          </cell>
          <cell r="G136" t="str">
            <v>M2</v>
          </cell>
          <cell r="H136">
            <v>110000</v>
          </cell>
        </row>
        <row r="137">
          <cell r="C137" t="str">
            <v>DOLKEN KAYU GALAM Ø (8-10) CM, PANJANG 4 M</v>
          </cell>
          <cell r="G137" t="str">
            <v>BT</v>
          </cell>
          <cell r="H137">
            <v>22000</v>
          </cell>
        </row>
        <row r="138">
          <cell r="C138" t="str">
            <v>KAYU KELAS III</v>
          </cell>
          <cell r="G138" t="str">
            <v>M3</v>
          </cell>
          <cell r="H138">
            <v>920000</v>
          </cell>
        </row>
        <row r="139">
          <cell r="C139" t="str">
            <v>TALI IJUK</v>
          </cell>
          <cell r="G139" t="str">
            <v>KG</v>
          </cell>
          <cell r="H139">
            <v>5500</v>
          </cell>
        </row>
        <row r="140">
          <cell r="C140" t="str">
            <v>FORMITE/PENJAGA JARAK BEKISTING/SPACER</v>
          </cell>
          <cell r="G140" t="str">
            <v>M3</v>
          </cell>
          <cell r="H140">
            <v>4500</v>
          </cell>
        </row>
        <row r="141">
          <cell r="C141" t="str">
            <v>FORMIKA</v>
          </cell>
          <cell r="G141" t="str">
            <v>LBR</v>
          </cell>
          <cell r="H141">
            <v>125000</v>
          </cell>
        </row>
        <row r="142">
          <cell r="C142" t="str">
            <v>BAHAN  BESI</v>
          </cell>
        </row>
        <row r="143">
          <cell r="C143" t="str">
            <v>BESI BETON</v>
          </cell>
          <cell r="G143" t="str">
            <v>KG</v>
          </cell>
          <cell r="H143">
            <v>11127</v>
          </cell>
        </row>
        <row r="144">
          <cell r="C144" t="str">
            <v>BESI BETON ULIR</v>
          </cell>
          <cell r="G144" t="str">
            <v>KG</v>
          </cell>
          <cell r="H144">
            <v>11317</v>
          </cell>
        </row>
        <row r="145">
          <cell r="C145" t="str">
            <v>BESI BAJA IWF</v>
          </cell>
          <cell r="G145" t="str">
            <v>KG</v>
          </cell>
          <cell r="H145">
            <v>13250</v>
          </cell>
        </row>
        <row r="146">
          <cell r="C146" t="str">
            <v>KAWAT BETON</v>
          </cell>
          <cell r="G146" t="str">
            <v>KG</v>
          </cell>
          <cell r="H146">
            <v>13000</v>
          </cell>
        </row>
        <row r="147">
          <cell r="C147" t="str">
            <v>BESI ANGKUR Ø=8 mm</v>
          </cell>
          <cell r="G147" t="str">
            <v>KG</v>
          </cell>
          <cell r="H147">
            <v>11127</v>
          </cell>
        </row>
        <row r="148">
          <cell r="C148" t="str">
            <v>PAKU</v>
          </cell>
          <cell r="G148" t="str">
            <v>KG</v>
          </cell>
          <cell r="H148">
            <v>14000</v>
          </cell>
        </row>
        <row r="149">
          <cell r="C149" t="str">
            <v>PAKU 5 CM - 10 CM</v>
          </cell>
          <cell r="G149" t="str">
            <v>KG</v>
          </cell>
          <cell r="H149">
            <v>14000</v>
          </cell>
        </row>
        <row r="150">
          <cell r="C150" t="str">
            <v>PAKU 5 CM - 12 CM</v>
          </cell>
          <cell r="G150" t="str">
            <v>KG</v>
          </cell>
          <cell r="H150">
            <v>14000</v>
          </cell>
        </row>
        <row r="151">
          <cell r="C151" t="str">
            <v>PAKU TRIPLEK</v>
          </cell>
          <cell r="G151" t="str">
            <v>KG</v>
          </cell>
          <cell r="H151">
            <v>20000</v>
          </cell>
        </row>
        <row r="152">
          <cell r="C152" t="str">
            <v>PAKU GYPSUM</v>
          </cell>
          <cell r="G152" t="str">
            <v>KG</v>
          </cell>
          <cell r="H152">
            <v>18000</v>
          </cell>
        </row>
        <row r="153">
          <cell r="C153" t="str">
            <v>PAKU GRC</v>
          </cell>
          <cell r="G153" t="str">
            <v>KG</v>
          </cell>
          <cell r="H153">
            <v>20000</v>
          </cell>
        </row>
        <row r="154">
          <cell r="C154" t="str">
            <v xml:space="preserve">PAKU ASBES </v>
          </cell>
          <cell r="G154" t="str">
            <v>KG</v>
          </cell>
          <cell r="H154">
            <v>20000</v>
          </cell>
        </row>
        <row r="155">
          <cell r="C155" t="str">
            <v>SEKRUP</v>
          </cell>
          <cell r="G155" t="str">
            <v>BH</v>
          </cell>
          <cell r="H155">
            <v>150</v>
          </cell>
        </row>
        <row r="156">
          <cell r="C156" t="str">
            <v>RAMSET</v>
          </cell>
          <cell r="G156" t="str">
            <v>BH</v>
          </cell>
          <cell r="H156">
            <v>7200</v>
          </cell>
        </row>
        <row r="157">
          <cell r="C157" t="str">
            <v>BESI, BEGEL, BAUT</v>
          </cell>
          <cell r="G157" t="str">
            <v>KG</v>
          </cell>
          <cell r="H157">
            <v>14000</v>
          </cell>
        </row>
        <row r="158">
          <cell r="C158" t="str">
            <v>BESI PROFIL</v>
          </cell>
          <cell r="G158" t="str">
            <v>KG</v>
          </cell>
          <cell r="H158">
            <v>15500</v>
          </cell>
        </row>
        <row r="159">
          <cell r="C159" t="str">
            <v>BESI SIKU L 30.30.0</v>
          </cell>
          <cell r="G159" t="str">
            <v>KG</v>
          </cell>
          <cell r="H159">
            <v>15500</v>
          </cell>
        </row>
        <row r="160">
          <cell r="C160" t="str">
            <v>BESI PLAT BAJA</v>
          </cell>
          <cell r="G160" t="str">
            <v>KG</v>
          </cell>
          <cell r="H160">
            <v>15500</v>
          </cell>
        </row>
        <row r="161">
          <cell r="C161" t="str">
            <v>REL PINTU DORONG</v>
          </cell>
          <cell r="G161" t="str">
            <v>BH</v>
          </cell>
          <cell r="H161">
            <v>350000</v>
          </cell>
        </row>
        <row r="162">
          <cell r="C162" t="str">
            <v>HOLLOW 2/4</v>
          </cell>
          <cell r="G162" t="str">
            <v>BTG</v>
          </cell>
          <cell r="H162">
            <v>32000</v>
          </cell>
        </row>
        <row r="163">
          <cell r="C163" t="str">
            <v>HOLLOW 4/4</v>
          </cell>
          <cell r="G163" t="str">
            <v>BTG</v>
          </cell>
          <cell r="H163">
            <v>48000</v>
          </cell>
        </row>
        <row r="164">
          <cell r="C164" t="str">
            <v>KAWAT DURI</v>
          </cell>
          <cell r="G164" t="str">
            <v>KG</v>
          </cell>
          <cell r="H164">
            <v>9500</v>
          </cell>
        </row>
        <row r="165">
          <cell r="C165" t="str">
            <v>PAGAR KAWAT JARING</v>
          </cell>
          <cell r="G165" t="str">
            <v>LBR</v>
          </cell>
          <cell r="H165">
            <v>80000</v>
          </cell>
        </row>
        <row r="166">
          <cell r="C166" t="str">
            <v>KAWAT NYAMUK</v>
          </cell>
          <cell r="G166" t="str">
            <v>M2</v>
          </cell>
          <cell r="H166">
            <v>8000</v>
          </cell>
        </row>
        <row r="167">
          <cell r="C167" t="str">
            <v>SENG PLAT</v>
          </cell>
          <cell r="G167" t="str">
            <v>M'</v>
          </cell>
          <cell r="H167">
            <v>24000</v>
          </cell>
        </row>
        <row r="168">
          <cell r="C168" t="str">
            <v>JARING KAWAT BAJA DILAS</v>
          </cell>
          <cell r="G168" t="str">
            <v>KG</v>
          </cell>
          <cell r="H168">
            <v>14000</v>
          </cell>
        </row>
        <row r="169">
          <cell r="C169" t="str">
            <v>PENGELASAN</v>
          </cell>
          <cell r="G169" t="str">
            <v>CM</v>
          </cell>
          <cell r="H169">
            <v>14000</v>
          </cell>
        </row>
        <row r="170">
          <cell r="C170" t="str">
            <v>BAHAN  SANITAIR / SALURAN  AIR</v>
          </cell>
          <cell r="H170" t="str">
            <v xml:space="preserve"> </v>
          </cell>
        </row>
        <row r="171">
          <cell r="C171" t="str">
            <v>PIPA PVC AW 1/2"</v>
          </cell>
          <cell r="G171" t="str">
            <v>M'</v>
          </cell>
          <cell r="H171">
            <v>5500</v>
          </cell>
        </row>
        <row r="172">
          <cell r="C172" t="str">
            <v>PIPA PVC AW 3/4"</v>
          </cell>
          <cell r="G172" t="str">
            <v>M'</v>
          </cell>
          <cell r="H172">
            <v>6875</v>
          </cell>
        </row>
        <row r="173">
          <cell r="C173" t="str">
            <v>PIPA PVC AW 1"</v>
          </cell>
          <cell r="G173" t="str">
            <v>M'</v>
          </cell>
          <cell r="H173">
            <v>7750</v>
          </cell>
        </row>
        <row r="174">
          <cell r="C174" t="str">
            <v>PIPA PVC AW 1 1/2"</v>
          </cell>
          <cell r="G174" t="str">
            <v>M'</v>
          </cell>
          <cell r="H174">
            <v>10000</v>
          </cell>
        </row>
        <row r="175">
          <cell r="C175" t="str">
            <v>PIPA PVC AW 2"</v>
          </cell>
          <cell r="G175" t="str">
            <v>M'</v>
          </cell>
          <cell r="H175">
            <v>12500</v>
          </cell>
        </row>
        <row r="176">
          <cell r="C176" t="str">
            <v>PIPA PVC AW 3"</v>
          </cell>
          <cell r="G176" t="str">
            <v>M'</v>
          </cell>
          <cell r="H176">
            <v>15000</v>
          </cell>
        </row>
        <row r="177">
          <cell r="C177" t="str">
            <v>PIPA PVC AW 4"</v>
          </cell>
          <cell r="G177" t="str">
            <v>M'</v>
          </cell>
          <cell r="H177">
            <v>24750</v>
          </cell>
        </row>
        <row r="178">
          <cell r="C178" t="str">
            <v>PIPA GALVANIS 1/2"</v>
          </cell>
          <cell r="G178" t="str">
            <v>M'</v>
          </cell>
          <cell r="H178">
            <v>40000</v>
          </cell>
        </row>
        <row r="179">
          <cell r="C179" t="str">
            <v>PIPA GALVANIS 3/4"</v>
          </cell>
          <cell r="G179" t="str">
            <v>M'</v>
          </cell>
          <cell r="H179">
            <v>49000</v>
          </cell>
        </row>
        <row r="180">
          <cell r="C180" t="str">
            <v>PIPA GALVANIS 1"</v>
          </cell>
          <cell r="G180" t="str">
            <v>M'</v>
          </cell>
          <cell r="H180">
            <v>69000</v>
          </cell>
        </row>
        <row r="181">
          <cell r="C181" t="str">
            <v>PIPA GALVANIS 1 1/4"</v>
          </cell>
          <cell r="G181" t="str">
            <v>M'</v>
          </cell>
          <cell r="H181">
            <v>102500</v>
          </cell>
        </row>
        <row r="182">
          <cell r="C182" t="str">
            <v>PIPA GALVANIS 1 1/2"</v>
          </cell>
          <cell r="G182" t="str">
            <v>M'</v>
          </cell>
          <cell r="H182">
            <v>125500</v>
          </cell>
        </row>
        <row r="183">
          <cell r="C183" t="str">
            <v>PIPA GALVANIS 2"</v>
          </cell>
          <cell r="G183" t="str">
            <v>M'</v>
          </cell>
          <cell r="H183">
            <v>145500</v>
          </cell>
        </row>
        <row r="184">
          <cell r="C184" t="str">
            <v>PIPA GALVANIS 2 1/2"</v>
          </cell>
          <cell r="G184" t="str">
            <v>M'</v>
          </cell>
          <cell r="H184">
            <v>206000</v>
          </cell>
        </row>
        <row r="185">
          <cell r="C185" t="str">
            <v>PIPA GALVANIS 3"</v>
          </cell>
          <cell r="G185" t="str">
            <v>M'</v>
          </cell>
          <cell r="H185">
            <v>258125</v>
          </cell>
        </row>
        <row r="186">
          <cell r="C186" t="str">
            <v>PIPA GALVANIS 4"</v>
          </cell>
          <cell r="G186" t="str">
            <v>M'</v>
          </cell>
          <cell r="H186">
            <v>370500</v>
          </cell>
        </row>
        <row r="187">
          <cell r="C187" t="str">
            <v>Strorox-100</v>
          </cell>
          <cell r="G187" t="str">
            <v>M'</v>
          </cell>
          <cell r="H187">
            <v>370500</v>
          </cell>
        </row>
        <row r="188">
          <cell r="C188" t="str">
            <v>KLOSET  DUDUK KERAMIK  TOTO</v>
          </cell>
          <cell r="G188" t="str">
            <v>BH</v>
          </cell>
          <cell r="H188">
            <v>2000000</v>
          </cell>
        </row>
        <row r="189">
          <cell r="C189" t="str">
            <v>KLOSET  JONGKOK  KERAMIK  STANDAR</v>
          </cell>
          <cell r="G189" t="str">
            <v>BH</v>
          </cell>
          <cell r="H189">
            <v>125000</v>
          </cell>
        </row>
        <row r="190">
          <cell r="C190" t="str">
            <v>URINOAR  KERAMIK  STANDAR</v>
          </cell>
          <cell r="G190" t="str">
            <v>BH</v>
          </cell>
          <cell r="H190">
            <v>550000</v>
          </cell>
        </row>
        <row r="191">
          <cell r="C191" t="str">
            <v>WASTAFEL  GANTUNG  KERAMIK</v>
          </cell>
          <cell r="G191" t="str">
            <v>BH</v>
          </cell>
          <cell r="H191">
            <v>350000</v>
          </cell>
        </row>
        <row r="192">
          <cell r="C192" t="str">
            <v>KRAN AIR</v>
          </cell>
          <cell r="G192" t="str">
            <v>BH</v>
          </cell>
          <cell r="H192">
            <v>22000</v>
          </cell>
        </row>
        <row r="193">
          <cell r="C193" t="str">
            <v>BUIS BETON U 20</v>
          </cell>
          <cell r="G193" t="str">
            <v>M'</v>
          </cell>
          <cell r="H193">
            <v>27000</v>
          </cell>
        </row>
        <row r="194">
          <cell r="C194" t="str">
            <v>BUIS BETON U 30</v>
          </cell>
          <cell r="G194" t="str">
            <v>M'</v>
          </cell>
          <cell r="H194">
            <v>40000</v>
          </cell>
        </row>
        <row r="195">
          <cell r="C195" t="str">
            <v>GORONG-GORONG DIA 60</v>
          </cell>
          <cell r="G195" t="str">
            <v>M'</v>
          </cell>
          <cell r="H195">
            <v>85000</v>
          </cell>
        </row>
        <row r="196">
          <cell r="C196" t="str">
            <v>GORONG-GORONG DIA 80</v>
          </cell>
          <cell r="G196" t="str">
            <v>M'</v>
          </cell>
          <cell r="H196">
            <v>115000</v>
          </cell>
        </row>
        <row r="197">
          <cell r="C197" t="str">
            <v>GORONG-GORONG DIA 100</v>
          </cell>
          <cell r="G197" t="str">
            <v>M'</v>
          </cell>
          <cell r="H197">
            <v>140000</v>
          </cell>
        </row>
        <row r="198">
          <cell r="C198" t="str">
            <v>GRILL</v>
          </cell>
          <cell r="G198" t="str">
            <v>M'</v>
          </cell>
          <cell r="H198">
            <v>90000</v>
          </cell>
        </row>
        <row r="199">
          <cell r="C199" t="str">
            <v>Waterstop lebar 150 mm</v>
          </cell>
          <cell r="G199" t="str">
            <v>M'</v>
          </cell>
          <cell r="H199">
            <v>25000</v>
          </cell>
        </row>
        <row r="200">
          <cell r="C200" t="str">
            <v>Waterstop lebar 200 mm</v>
          </cell>
          <cell r="G200" t="str">
            <v>M'</v>
          </cell>
          <cell r="H200">
            <v>35000</v>
          </cell>
        </row>
        <row r="201">
          <cell r="C201" t="str">
            <v>Waterstop lebar 230 mm - 320 mm</v>
          </cell>
          <cell r="G201" t="str">
            <v>M'</v>
          </cell>
          <cell r="H201">
            <v>40000</v>
          </cell>
        </row>
        <row r="202">
          <cell r="C202" t="str">
            <v>AVOUR</v>
          </cell>
          <cell r="G202" t="str">
            <v>BH</v>
          </cell>
          <cell r="H202">
            <v>30000</v>
          </cell>
        </row>
        <row r="203">
          <cell r="C203" t="str">
            <v>IJUK</v>
          </cell>
          <cell r="G203" t="str">
            <v>KG</v>
          </cell>
          <cell r="H203">
            <v>60000</v>
          </cell>
        </row>
        <row r="204">
          <cell r="C204" t="str">
            <v>BAHAN  FINISHING</v>
          </cell>
        </row>
        <row r="205">
          <cell r="C205" t="str">
            <v>CAT BESI SETARA ICI</v>
          </cell>
          <cell r="G205" t="str">
            <v>KG</v>
          </cell>
          <cell r="H205">
            <v>65000</v>
          </cell>
        </row>
        <row r="206">
          <cell r="C206" t="str">
            <v>CAT ANTI JAMUR</v>
          </cell>
          <cell r="G206" t="str">
            <v>KG</v>
          </cell>
          <cell r="H206">
            <v>38000</v>
          </cell>
        </row>
        <row r="207">
          <cell r="C207" t="str">
            <v>CAT GENTENG</v>
          </cell>
          <cell r="G207" t="str">
            <v>KG</v>
          </cell>
          <cell r="H207">
            <v>25000</v>
          </cell>
        </row>
        <row r="208">
          <cell r="C208" t="str">
            <v>CAT KAYU</v>
          </cell>
          <cell r="G208" t="str">
            <v>KG</v>
          </cell>
          <cell r="H208">
            <v>65000</v>
          </cell>
        </row>
        <row r="209">
          <cell r="C209" t="str">
            <v>CAT KAYU DASAR</v>
          </cell>
          <cell r="G209" t="str">
            <v>KG</v>
          </cell>
          <cell r="H209">
            <v>18000</v>
          </cell>
        </row>
        <row r="210">
          <cell r="C210" t="str">
            <v>CAT DASAR</v>
          </cell>
          <cell r="G210" t="str">
            <v>Ltr</v>
          </cell>
          <cell r="H210">
            <v>12000</v>
          </cell>
        </row>
        <row r="211">
          <cell r="C211" t="str">
            <v>CAT PENUTUP</v>
          </cell>
          <cell r="G211" t="str">
            <v>KG</v>
          </cell>
          <cell r="H211">
            <v>15000</v>
          </cell>
        </row>
        <row r="212">
          <cell r="C212" t="str">
            <v>CAT TEMBOK SETARA VINILEX</v>
          </cell>
          <cell r="G212" t="str">
            <v>KG</v>
          </cell>
          <cell r="H212">
            <v>20000</v>
          </cell>
        </row>
        <row r="213">
          <cell r="C213" t="str">
            <v>CAT TEMBOK DASAR ( setara dulux )</v>
          </cell>
          <cell r="G213" t="str">
            <v>Ltr</v>
          </cell>
          <cell r="H213">
            <v>45000</v>
          </cell>
        </row>
        <row r="214">
          <cell r="C214" t="str">
            <v>CAT PENUTUP ( setara dulux )</v>
          </cell>
          <cell r="G214" t="str">
            <v>Ltr</v>
          </cell>
          <cell r="H214">
            <v>100000</v>
          </cell>
        </row>
        <row r="215">
          <cell r="C215" t="str">
            <v>CAT PENUTUP setara ICI</v>
          </cell>
          <cell r="G215" t="str">
            <v>Ltr</v>
          </cell>
          <cell r="H215">
            <v>20000</v>
          </cell>
        </row>
        <row r="216">
          <cell r="C216" t="str">
            <v>DEMPUL</v>
          </cell>
          <cell r="G216" t="str">
            <v>KG</v>
          </cell>
          <cell r="H216">
            <v>25000</v>
          </cell>
        </row>
        <row r="217">
          <cell r="C217" t="str">
            <v>ROL CAT</v>
          </cell>
          <cell r="G217" t="str">
            <v>BH</v>
          </cell>
          <cell r="H217">
            <v>32500</v>
          </cell>
        </row>
        <row r="218">
          <cell r="C218" t="str">
            <v>MENI</v>
          </cell>
          <cell r="G218" t="str">
            <v>KG</v>
          </cell>
          <cell r="H218">
            <v>25000</v>
          </cell>
        </row>
        <row r="219">
          <cell r="C219" t="str">
            <v>MINYAK CAT / TINER</v>
          </cell>
          <cell r="G219" t="str">
            <v>LTR</v>
          </cell>
          <cell r="H219">
            <v>25000</v>
          </cell>
        </row>
        <row r="220">
          <cell r="C220" t="str">
            <v>TER</v>
          </cell>
          <cell r="G220" t="str">
            <v>LTR</v>
          </cell>
          <cell r="H220">
            <v>20000</v>
          </cell>
        </row>
        <row r="221">
          <cell r="C221" t="str">
            <v>BATU APUNG</v>
          </cell>
          <cell r="G221" t="str">
            <v>KG</v>
          </cell>
          <cell r="H221">
            <v>25000</v>
          </cell>
        </row>
        <row r="222">
          <cell r="C222" t="str">
            <v>PLAMIR</v>
          </cell>
          <cell r="G222" t="str">
            <v>KG</v>
          </cell>
          <cell r="H222">
            <v>25000</v>
          </cell>
        </row>
        <row r="223">
          <cell r="C223" t="str">
            <v>SIRLAK</v>
          </cell>
          <cell r="G223" t="str">
            <v>KG</v>
          </cell>
          <cell r="H223">
            <v>150000</v>
          </cell>
        </row>
        <row r="224">
          <cell r="C224" t="str">
            <v>SPIRITUS</v>
          </cell>
          <cell r="G224" t="str">
            <v>LTR</v>
          </cell>
          <cell r="H224">
            <v>11000</v>
          </cell>
        </row>
        <row r="225">
          <cell r="C225" t="str">
            <v>AMPELAS</v>
          </cell>
          <cell r="G225" t="str">
            <v>LBR</v>
          </cell>
          <cell r="H225">
            <v>3500</v>
          </cell>
        </row>
        <row r="226">
          <cell r="C226" t="str">
            <v>WALL PAPER</v>
          </cell>
          <cell r="G226" t="str">
            <v>M2</v>
          </cell>
          <cell r="H226">
            <v>55000</v>
          </cell>
        </row>
        <row r="227">
          <cell r="C227" t="str">
            <v>SODA API</v>
          </cell>
          <cell r="G227" t="str">
            <v>KG</v>
          </cell>
          <cell r="H227">
            <v>35000</v>
          </cell>
        </row>
        <row r="228">
          <cell r="C228" t="str">
            <v>PEREKAT</v>
          </cell>
          <cell r="G228" t="str">
            <v>KG</v>
          </cell>
          <cell r="H228">
            <v>25000</v>
          </cell>
        </row>
        <row r="229">
          <cell r="C229" t="str">
            <v>LEM KAYU</v>
          </cell>
          <cell r="G229" t="str">
            <v>KG</v>
          </cell>
          <cell r="H229">
            <v>14000</v>
          </cell>
        </row>
        <row r="230">
          <cell r="C230" t="str">
            <v>POLITUR</v>
          </cell>
          <cell r="G230" t="str">
            <v>LTR</v>
          </cell>
          <cell r="H230">
            <v>35000</v>
          </cell>
        </row>
        <row r="231">
          <cell r="C231" t="str">
            <v>POLITUR JADI</v>
          </cell>
          <cell r="G231" t="str">
            <v>LTR</v>
          </cell>
          <cell r="H231">
            <v>50000</v>
          </cell>
        </row>
        <row r="232">
          <cell r="C232" t="str">
            <v>VERNIS</v>
          </cell>
          <cell r="G232" t="str">
            <v>LTR</v>
          </cell>
          <cell r="H232">
            <v>30000</v>
          </cell>
        </row>
        <row r="233">
          <cell r="C233" t="str">
            <v xml:space="preserve">BAHAN  PENGGANTUNG / PENGUNCI </v>
          </cell>
        </row>
        <row r="234">
          <cell r="C234" t="str">
            <v>DOOR STOP</v>
          </cell>
          <cell r="G234" t="str">
            <v>BH</v>
          </cell>
          <cell r="H234">
            <v>25000</v>
          </cell>
        </row>
        <row r="235">
          <cell r="C235" t="str">
            <v>DOOR CLOSER</v>
          </cell>
          <cell r="G235" t="str">
            <v>BH</v>
          </cell>
          <cell r="H235">
            <v>150000</v>
          </cell>
        </row>
        <row r="236">
          <cell r="C236" t="str">
            <v>ENGSEL JENDELA (Stainlees)</v>
          </cell>
          <cell r="G236" t="str">
            <v>BH</v>
          </cell>
          <cell r="H236">
            <v>17500</v>
          </cell>
        </row>
        <row r="237">
          <cell r="C237" t="str">
            <v>ENGSEL PINTU (Stainlees)</v>
          </cell>
          <cell r="G237" t="str">
            <v>BH</v>
          </cell>
          <cell r="H237">
            <v>20000</v>
          </cell>
        </row>
        <row r="238">
          <cell r="C238" t="str">
            <v xml:space="preserve">CASEMENT JENDELA </v>
          </cell>
          <cell r="G238" t="str">
            <v>BH</v>
          </cell>
          <cell r="H238">
            <v>16500</v>
          </cell>
        </row>
        <row r="239">
          <cell r="C239" t="str">
            <v>GRENDEL JENDELA</v>
          </cell>
          <cell r="G239" t="str">
            <v>BH</v>
          </cell>
          <cell r="H239">
            <v>17500</v>
          </cell>
        </row>
        <row r="240">
          <cell r="C240" t="str">
            <v>GRENDEL PINTU</v>
          </cell>
          <cell r="G240" t="str">
            <v>BH</v>
          </cell>
          <cell r="H240">
            <v>18000</v>
          </cell>
        </row>
        <row r="241">
          <cell r="C241" t="str">
            <v>KAIT ANGIN</v>
          </cell>
          <cell r="G241" t="str">
            <v>BH</v>
          </cell>
          <cell r="H241">
            <v>15000</v>
          </cell>
        </row>
        <row r="242">
          <cell r="C242" t="str">
            <v xml:space="preserve">KUNCI TANAM 2 X PUTAR </v>
          </cell>
          <cell r="G242" t="str">
            <v>BH</v>
          </cell>
          <cell r="H242">
            <v>180000</v>
          </cell>
        </row>
        <row r="243">
          <cell r="C243" t="str">
            <v>HANDLE PINTU</v>
          </cell>
          <cell r="G243" t="str">
            <v>BH</v>
          </cell>
          <cell r="H243">
            <v>150000</v>
          </cell>
        </row>
        <row r="244">
          <cell r="C244" t="str">
            <v>KUNCI TANAM KAMAR MANDI</v>
          </cell>
          <cell r="G244" t="str">
            <v>BH</v>
          </cell>
          <cell r="H244">
            <v>250000</v>
          </cell>
        </row>
        <row r="245">
          <cell r="C245" t="str">
            <v>SLOT TANAM (Lock case dan Cylinder)</v>
          </cell>
          <cell r="G245" t="str">
            <v>BH</v>
          </cell>
          <cell r="H245">
            <v>120000</v>
          </cell>
        </row>
        <row r="246">
          <cell r="C246" t="str">
            <v>PEGANGAN JENDELA</v>
          </cell>
          <cell r="G246" t="str">
            <v>BH</v>
          </cell>
          <cell r="H246">
            <v>7000</v>
          </cell>
        </row>
        <row r="247">
          <cell r="C247" t="str">
            <v>PEGANGAN PINTU</v>
          </cell>
          <cell r="G247" t="str">
            <v>BH</v>
          </cell>
          <cell r="H247">
            <v>35000</v>
          </cell>
        </row>
        <row r="248">
          <cell r="C248" t="str">
            <v>KUNCI SILINDER</v>
          </cell>
          <cell r="G248" t="str">
            <v>BH</v>
          </cell>
          <cell r="H248">
            <v>80000</v>
          </cell>
        </row>
        <row r="249">
          <cell r="C249" t="str">
            <v>BAHAN  LISTRIK</v>
          </cell>
        </row>
        <row r="250">
          <cell r="C250" t="str">
            <v>LAMPU BARET</v>
          </cell>
          <cell r="G250" t="str">
            <v>BH</v>
          </cell>
          <cell r="H250">
            <v>200000</v>
          </cell>
        </row>
        <row r="251">
          <cell r="C251" t="str">
            <v>LAMPU SL 8 WATT</v>
          </cell>
          <cell r="G251" t="str">
            <v>BH</v>
          </cell>
          <cell r="H251">
            <v>26000</v>
          </cell>
        </row>
        <row r="252">
          <cell r="C252" t="str">
            <v>LAMPU SL 14 WATT</v>
          </cell>
          <cell r="G252" t="str">
            <v>BH</v>
          </cell>
          <cell r="H252">
            <v>32000</v>
          </cell>
        </row>
        <row r="253">
          <cell r="C253" t="str">
            <v>LAMPU SL 18 WATT</v>
          </cell>
          <cell r="G253" t="str">
            <v>BH</v>
          </cell>
          <cell r="H253">
            <v>35000</v>
          </cell>
        </row>
        <row r="254">
          <cell r="C254" t="str">
            <v>LAMPU XL 10 WATT</v>
          </cell>
          <cell r="G254" t="str">
            <v>BH</v>
          </cell>
          <cell r="H254">
            <v>30000</v>
          </cell>
        </row>
        <row r="255">
          <cell r="C255" t="str">
            <v>LAMPU TL 20 WATT</v>
          </cell>
          <cell r="G255" t="str">
            <v>BH</v>
          </cell>
          <cell r="H255">
            <v>46000</v>
          </cell>
        </row>
        <row r="256">
          <cell r="C256" t="str">
            <v>LAMPU HALIDE 70-150 W PUTIH</v>
          </cell>
          <cell r="G256" t="str">
            <v>BH</v>
          </cell>
          <cell r="H256">
            <v>1170000</v>
          </cell>
        </row>
        <row r="257">
          <cell r="C257" t="str">
            <v>LAMPU HALIDE 250-400 W PUTIH</v>
          </cell>
          <cell r="G257" t="str">
            <v>BH</v>
          </cell>
          <cell r="H257">
            <v>1800000</v>
          </cell>
        </row>
        <row r="258">
          <cell r="C258" t="str">
            <v>Lampu Dinding Antik &amp; Asesories</v>
          </cell>
          <cell r="G258" t="str">
            <v>BH</v>
          </cell>
          <cell r="H258">
            <v>650000</v>
          </cell>
        </row>
        <row r="259">
          <cell r="C259" t="str">
            <v>PANEL BOX + MCB</v>
          </cell>
          <cell r="G259" t="str">
            <v>BH</v>
          </cell>
          <cell r="H259">
            <v>125000</v>
          </cell>
        </row>
        <row r="260">
          <cell r="C260" t="str">
            <v>KABEL NYA 1 X 2,5 mm</v>
          </cell>
          <cell r="G260" t="str">
            <v>M'</v>
          </cell>
          <cell r="H260">
            <v>2250</v>
          </cell>
        </row>
        <row r="261">
          <cell r="C261" t="str">
            <v>PIPA PRALON 5/8"</v>
          </cell>
          <cell r="G261" t="str">
            <v>BTG</v>
          </cell>
          <cell r="H261">
            <v>11500</v>
          </cell>
        </row>
        <row r="262">
          <cell r="C262" t="str">
            <v>STOP KONTAK + INDOOS</v>
          </cell>
          <cell r="G262" t="str">
            <v>UNIT</v>
          </cell>
          <cell r="H262">
            <v>17500</v>
          </cell>
        </row>
        <row r="263">
          <cell r="C263" t="str">
            <v>SAKLAR TUNGGAL + INDOOS</v>
          </cell>
          <cell r="G263" t="str">
            <v>UNIT</v>
          </cell>
          <cell r="H263">
            <v>15000</v>
          </cell>
        </row>
        <row r="264">
          <cell r="C264" t="str">
            <v>SAKLAR GANDA + INDOOS</v>
          </cell>
          <cell r="G264" t="str">
            <v>UNIT</v>
          </cell>
          <cell r="H264">
            <v>17500</v>
          </cell>
        </row>
        <row r="265">
          <cell r="C265" t="str">
            <v>ISOLASI</v>
          </cell>
          <cell r="G265" t="str">
            <v>BH</v>
          </cell>
          <cell r="H265">
            <v>7500</v>
          </cell>
        </row>
        <row r="266">
          <cell r="C266" t="str">
            <v>OPER SPANENG</v>
          </cell>
          <cell r="G266" t="str">
            <v>UNIT</v>
          </cell>
        </row>
        <row r="267">
          <cell r="C267" t="str">
            <v>BAHAN ALUMINIUM</v>
          </cell>
        </row>
        <row r="268">
          <cell r="C268" t="str">
            <v>PROFIL ALUMINIUM</v>
          </cell>
          <cell r="G268" t="str">
            <v>M</v>
          </cell>
          <cell r="H268">
            <v>90000</v>
          </cell>
        </row>
        <row r="269">
          <cell r="C269" t="str">
            <v>RANGKA ALUMINIUM</v>
          </cell>
          <cell r="G269" t="str">
            <v>M</v>
          </cell>
          <cell r="H269">
            <v>58500</v>
          </cell>
        </row>
        <row r="270">
          <cell r="C270" t="str">
            <v>RANGKA ALUMINIUM JENDELA</v>
          </cell>
          <cell r="G270" t="str">
            <v>M</v>
          </cell>
          <cell r="H270">
            <v>90000</v>
          </cell>
        </row>
        <row r="271">
          <cell r="C271" t="str">
            <v>ROLLING DOOR ALUMINIUM</v>
          </cell>
          <cell r="G271" t="str">
            <v>M</v>
          </cell>
          <cell r="H271">
            <v>350000</v>
          </cell>
        </row>
        <row r="272">
          <cell r="C272" t="str">
            <v>SUNSCREEN ALLUMINIUM</v>
          </cell>
          <cell r="G272" t="str">
            <v>M2</v>
          </cell>
          <cell r="H272">
            <v>350000</v>
          </cell>
        </row>
        <row r="273">
          <cell r="C273" t="str">
            <v>SKRUP FIXER</v>
          </cell>
          <cell r="G273" t="str">
            <v>BH</v>
          </cell>
          <cell r="H273">
            <v>6050</v>
          </cell>
        </row>
        <row r="274">
          <cell r="C274" t="str">
            <v>PAKU RIPET</v>
          </cell>
          <cell r="G274" t="str">
            <v>BH</v>
          </cell>
          <cell r="H274">
            <v>3700</v>
          </cell>
        </row>
        <row r="275">
          <cell r="C275" t="str">
            <v>SEALANT</v>
          </cell>
          <cell r="G275" t="str">
            <v>TUBE</v>
          </cell>
          <cell r="H275">
            <v>40000</v>
          </cell>
        </row>
        <row r="276">
          <cell r="C276" t="str">
            <v>ALUMINIUM STRIP</v>
          </cell>
          <cell r="G276" t="str">
            <v>M</v>
          </cell>
          <cell r="H276">
            <v>80107</v>
          </cell>
        </row>
        <row r="277">
          <cell r="C277" t="str">
            <v>PROFIL ALLUMINIUM "T"</v>
          </cell>
          <cell r="G277" t="str">
            <v>M</v>
          </cell>
          <cell r="H277">
            <v>7500</v>
          </cell>
        </row>
        <row r="278">
          <cell r="C278" t="str">
            <v>PINTU ALUMINIUM</v>
          </cell>
          <cell r="G278" t="str">
            <v>M</v>
          </cell>
          <cell r="H278">
            <v>45350</v>
          </cell>
        </row>
        <row r="279">
          <cell r="C279" t="str">
            <v>PROFIL KACA</v>
          </cell>
          <cell r="G279" t="str">
            <v>M</v>
          </cell>
          <cell r="H279">
            <v>58500</v>
          </cell>
        </row>
        <row r="280">
          <cell r="C280" t="str">
            <v>RAMBUNCIS</v>
          </cell>
          <cell r="G280" t="str">
            <v>BH</v>
          </cell>
          <cell r="H280">
            <v>25000</v>
          </cell>
        </row>
        <row r="281">
          <cell r="C281" t="str">
            <v>LAMSKAR</v>
          </cell>
          <cell r="G281" t="str">
            <v>BH</v>
          </cell>
          <cell r="H281">
            <v>23000</v>
          </cell>
        </row>
        <row r="282">
          <cell r="C282" t="str">
            <v>SEAL KARET</v>
          </cell>
          <cell r="G282" t="str">
            <v>m'</v>
          </cell>
          <cell r="H282">
            <v>3650</v>
          </cell>
        </row>
        <row r="283">
          <cell r="C283" t="str">
            <v>PAKU BAUT</v>
          </cell>
          <cell r="G283" t="str">
            <v>BH</v>
          </cell>
          <cell r="H283">
            <v>58500</v>
          </cell>
        </row>
        <row r="284">
          <cell r="C284" t="str">
            <v>ALUMINIUM FOIL</v>
          </cell>
          <cell r="G284" t="str">
            <v>M2</v>
          </cell>
          <cell r="H284">
            <v>30000</v>
          </cell>
        </row>
        <row r="285">
          <cell r="C285" t="str">
            <v>BAHAN  LAIN - LAIN</v>
          </cell>
        </row>
        <row r="286">
          <cell r="C286" t="str">
            <v>KACA  BENING  5  MM</v>
          </cell>
          <cell r="G286" t="str">
            <v>M2</v>
          </cell>
          <cell r="H286">
            <v>80000</v>
          </cell>
        </row>
        <row r="287">
          <cell r="C287" t="str">
            <v>KACA  BENING 8  MM</v>
          </cell>
          <cell r="G287" t="str">
            <v>M2</v>
          </cell>
          <cell r="H287">
            <v>145000</v>
          </cell>
        </row>
        <row r="288">
          <cell r="C288" t="str">
            <v>KACA  RAYBEN  5  MM</v>
          </cell>
          <cell r="G288" t="str">
            <v>M2</v>
          </cell>
          <cell r="H288">
            <v>96800</v>
          </cell>
        </row>
        <row r="289">
          <cell r="C289" t="str">
            <v>KACA ES 5 mm</v>
          </cell>
          <cell r="G289" t="str">
            <v>M2</v>
          </cell>
          <cell r="H289">
            <v>125500</v>
          </cell>
        </row>
        <row r="290">
          <cell r="C290" t="str">
            <v>KACA ES 12 mm</v>
          </cell>
          <cell r="G290" t="str">
            <v>M2</v>
          </cell>
          <cell r="H290">
            <v>275500</v>
          </cell>
        </row>
        <row r="291">
          <cell r="C291" t="str">
            <v>JENDELA NAKO</v>
          </cell>
          <cell r="G291" t="str">
            <v>BH</v>
          </cell>
          <cell r="H291">
            <v>27500</v>
          </cell>
        </row>
        <row r="292">
          <cell r="C292" t="str">
            <v>VENETIONS BLINDS DAN VERTICAL BLINDS (TIRAI)</v>
          </cell>
          <cell r="G292" t="str">
            <v>M2</v>
          </cell>
          <cell r="H292">
            <v>235000</v>
          </cell>
        </row>
        <row r="293">
          <cell r="C293" t="str">
            <v>ROLLING DOOR</v>
          </cell>
          <cell r="G293" t="str">
            <v>M2</v>
          </cell>
          <cell r="H293">
            <v>350000</v>
          </cell>
        </row>
        <row r="294">
          <cell r="C294" t="str">
            <v>FOLDING GATE BESI</v>
          </cell>
          <cell r="G294" t="str">
            <v>M2</v>
          </cell>
          <cell r="H294">
            <v>460000</v>
          </cell>
        </row>
        <row r="295">
          <cell r="C295" t="str">
            <v>FOLDING GATE PLASTIK/PVC</v>
          </cell>
          <cell r="G295" t="str">
            <v>M2</v>
          </cell>
          <cell r="H295">
            <v>460000</v>
          </cell>
        </row>
        <row r="296">
          <cell r="C296" t="str">
            <v>PAGAR BRC ( 1,2 X 2,4 M )  ø 8 MM</v>
          </cell>
          <cell r="G296" t="str">
            <v>BH</v>
          </cell>
          <cell r="H296">
            <v>240000</v>
          </cell>
        </row>
        <row r="297">
          <cell r="C297" t="str">
            <v>PAGAR BRC ( 1,2 X 2,4 M ) ø 6 MM</v>
          </cell>
          <cell r="G297" t="str">
            <v>BH</v>
          </cell>
          <cell r="H297">
            <v>185000</v>
          </cell>
        </row>
        <row r="298">
          <cell r="C298" t="str">
            <v>BOUWPLANK</v>
          </cell>
          <cell r="G298" t="str">
            <v>M'</v>
          </cell>
          <cell r="H298">
            <v>26000</v>
          </cell>
        </row>
        <row r="299">
          <cell r="C299" t="str">
            <v>SEAL TAPE</v>
          </cell>
          <cell r="G299" t="str">
            <v>BH</v>
          </cell>
          <cell r="H299">
            <v>8500</v>
          </cell>
        </row>
        <row r="300">
          <cell r="C300" t="str">
            <v>KOL-KOLAN</v>
          </cell>
          <cell r="G300" t="str">
            <v>M'</v>
          </cell>
          <cell r="H300">
            <v>75000</v>
          </cell>
        </row>
        <row r="301">
          <cell r="C301" t="str">
            <v>KAWAT DURI (PAGAR)</v>
          </cell>
          <cell r="G301" t="str">
            <v xml:space="preserve">M' </v>
          </cell>
          <cell r="H301">
            <v>4850</v>
          </cell>
        </row>
        <row r="302">
          <cell r="C302" t="str">
            <v>KAWAT LAS</v>
          </cell>
          <cell r="G302" t="str">
            <v xml:space="preserve">M' </v>
          </cell>
          <cell r="H302">
            <v>4850</v>
          </cell>
        </row>
        <row r="303">
          <cell r="C303" t="str">
            <v>KAWAT LAS LISTRIK</v>
          </cell>
          <cell r="G303" t="str">
            <v xml:space="preserve">M' </v>
          </cell>
          <cell r="H303">
            <v>4850</v>
          </cell>
        </row>
        <row r="304">
          <cell r="C304" t="str">
            <v xml:space="preserve">ASPAL </v>
          </cell>
          <cell r="G304" t="str">
            <v>KG</v>
          </cell>
          <cell r="H304">
            <v>12500</v>
          </cell>
        </row>
        <row r="305">
          <cell r="C305" t="str">
            <v>SOLAR</v>
          </cell>
          <cell r="G305" t="str">
            <v>LTR</v>
          </cell>
          <cell r="H305">
            <v>7800</v>
          </cell>
        </row>
        <row r="306">
          <cell r="C306" t="str">
            <v>MINYAK PELUMAS</v>
          </cell>
          <cell r="G306" t="str">
            <v>LTR</v>
          </cell>
          <cell r="H306">
            <v>9000</v>
          </cell>
        </row>
        <row r="307">
          <cell r="C307" t="str">
            <v>MINYAK BEKISTING</v>
          </cell>
          <cell r="G307" t="str">
            <v>LTR</v>
          </cell>
          <cell r="H307">
            <v>10500</v>
          </cell>
        </row>
        <row r="308">
          <cell r="C308" t="str">
            <v>KERANJANG</v>
          </cell>
          <cell r="G308" t="str">
            <v>M'</v>
          </cell>
          <cell r="H308">
            <v>11000</v>
          </cell>
        </row>
        <row r="309">
          <cell r="C309" t="str">
            <v>TIMBRIS</v>
          </cell>
          <cell r="G309" t="str">
            <v>SEWA/HR</v>
          </cell>
          <cell r="H309">
            <v>29150</v>
          </cell>
        </row>
        <row r="310">
          <cell r="C310" t="str">
            <v>EMBER</v>
          </cell>
          <cell r="G310" t="str">
            <v>BH</v>
          </cell>
          <cell r="H310">
            <v>3500</v>
          </cell>
        </row>
        <row r="311">
          <cell r="C311" t="str">
            <v>KASUT KAYU</v>
          </cell>
          <cell r="G311" t="str">
            <v>BH</v>
          </cell>
          <cell r="H311">
            <v>12500</v>
          </cell>
        </row>
        <row r="312">
          <cell r="C312" t="str">
            <v>KOTAK ADUKAN</v>
          </cell>
          <cell r="G312" t="str">
            <v>BH</v>
          </cell>
          <cell r="H312">
            <v>50000</v>
          </cell>
        </row>
        <row r="313">
          <cell r="C313" t="str">
            <v>CETOK</v>
          </cell>
          <cell r="G313" t="str">
            <v>BH</v>
          </cell>
          <cell r="H313">
            <v>17000</v>
          </cell>
        </row>
        <row r="314">
          <cell r="C314" t="str">
            <v>KUAS</v>
          </cell>
          <cell r="G314" t="str">
            <v>BH</v>
          </cell>
          <cell r="H314">
            <v>4500</v>
          </cell>
        </row>
        <row r="315">
          <cell r="C315" t="str">
            <v>SABUN CUCI</v>
          </cell>
          <cell r="G315" t="str">
            <v>KG</v>
          </cell>
          <cell r="H315">
            <v>20000</v>
          </cell>
        </row>
        <row r="322">
          <cell r="G322" t="str">
            <v>SATUAN</v>
          </cell>
          <cell r="H322" t="str">
            <v>UPAH / HARI (Rp)</v>
          </cell>
        </row>
        <row r="324">
          <cell r="C324" t="str">
            <v>MANDOR</v>
          </cell>
          <cell r="G324" t="str">
            <v>ORG</v>
          </cell>
          <cell r="H324">
            <v>75000</v>
          </cell>
        </row>
        <row r="325">
          <cell r="C325" t="str">
            <v>KEPALA TUKANG</v>
          </cell>
          <cell r="G325" t="str">
            <v>ORG</v>
          </cell>
          <cell r="H325">
            <v>70000</v>
          </cell>
        </row>
        <row r="326">
          <cell r="C326" t="str">
            <v>TUKANG BATU</v>
          </cell>
          <cell r="G326" t="str">
            <v>ORG</v>
          </cell>
          <cell r="H326">
            <v>65000</v>
          </cell>
        </row>
        <row r="327">
          <cell r="C327" t="str">
            <v>TUKANG BESI</v>
          </cell>
          <cell r="G327" t="str">
            <v>ORG</v>
          </cell>
          <cell r="H327">
            <v>65000</v>
          </cell>
        </row>
        <row r="328">
          <cell r="C328" t="str">
            <v>TUKANG KAYU</v>
          </cell>
          <cell r="G328" t="str">
            <v>ORG</v>
          </cell>
          <cell r="H328">
            <v>65000</v>
          </cell>
        </row>
        <row r="329">
          <cell r="C329" t="str">
            <v>TUKANG CAT</v>
          </cell>
          <cell r="G329" t="str">
            <v>ORG</v>
          </cell>
          <cell r="H329">
            <v>65000</v>
          </cell>
        </row>
        <row r="330">
          <cell r="C330" t="str">
            <v>PEKERJA</v>
          </cell>
          <cell r="G330" t="str">
            <v>ORG</v>
          </cell>
          <cell r="H330">
            <v>55000</v>
          </cell>
        </row>
        <row r="331">
          <cell r="C331" t="str">
            <v>BURUH TAK TERLATIH</v>
          </cell>
          <cell r="G331" t="str">
            <v>ORG</v>
          </cell>
          <cell r="H331">
            <v>55000</v>
          </cell>
        </row>
        <row r="332">
          <cell r="C332" t="str">
            <v>OPERATOR TERLATIH</v>
          </cell>
          <cell r="G332" t="str">
            <v>ORG</v>
          </cell>
          <cell r="H332">
            <v>65000</v>
          </cell>
        </row>
        <row r="333">
          <cell r="C333" t="str">
            <v>PEMBANTU OPERATOR</v>
          </cell>
          <cell r="G333" t="str">
            <v>ORG</v>
          </cell>
          <cell r="H333">
            <v>55000</v>
          </cell>
        </row>
        <row r="334">
          <cell r="C334" t="str">
            <v>SOPIR</v>
          </cell>
          <cell r="G334" t="str">
            <v>ORG</v>
          </cell>
          <cell r="H334">
            <v>75000</v>
          </cell>
        </row>
        <row r="335">
          <cell r="C335" t="str">
            <v>PEMBANTU SOPIR</v>
          </cell>
          <cell r="G335" t="str">
            <v>ORG</v>
          </cell>
          <cell r="H335">
            <v>55000</v>
          </cell>
        </row>
        <row r="336">
          <cell r="C336" t="str">
            <v xml:space="preserve">TUKANG ALUMUNIUM </v>
          </cell>
          <cell r="G336" t="str">
            <v>ORG</v>
          </cell>
          <cell r="H336">
            <v>75000</v>
          </cell>
        </row>
        <row r="337">
          <cell r="C337" t="str">
            <v>TUKANG KHUSUS ALUMINIUM</v>
          </cell>
          <cell r="G337" t="str">
            <v>ORG</v>
          </cell>
          <cell r="H337">
            <v>75000</v>
          </cell>
        </row>
        <row r="338">
          <cell r="C338" t="str">
            <v xml:space="preserve">KEPALA TUKANG ALUMUNIUM </v>
          </cell>
          <cell r="G338" t="str">
            <v>ORG</v>
          </cell>
          <cell r="H338">
            <v>85000</v>
          </cell>
        </row>
        <row r="339">
          <cell r="C339" t="str">
            <v>TUKANG LAS KONSTRUKSI</v>
          </cell>
          <cell r="G339" t="str">
            <v>ORG</v>
          </cell>
          <cell r="H339">
            <v>90000</v>
          </cell>
        </row>
        <row r="340">
          <cell r="C340" t="str">
            <v>TUKANG LAS BIASA</v>
          </cell>
          <cell r="G340" t="str">
            <v>ORG</v>
          </cell>
          <cell r="H340">
            <v>75000</v>
          </cell>
        </row>
        <row r="341">
          <cell r="C341" t="str">
            <v>TUKANG LISTRIK</v>
          </cell>
          <cell r="G341" t="str">
            <v>ORG</v>
          </cell>
          <cell r="H341">
            <v>85000</v>
          </cell>
        </row>
        <row r="345">
          <cell r="G345" t="str">
            <v>Pacitan,                     2016</v>
          </cell>
        </row>
        <row r="347">
          <cell r="G347" t="str">
            <v>KEPALA DINAS CIPTA KARYA,</v>
          </cell>
        </row>
        <row r="348">
          <cell r="G348" t="str">
            <v>TATA RUANG DAN KEBERSIHAN</v>
          </cell>
        </row>
        <row r="349">
          <cell r="G349" t="str">
            <v>KABUPATEN PACITAN</v>
          </cell>
        </row>
        <row r="354">
          <cell r="G354" t="str">
            <v>Ir. EDY JUNAN AHMADI, MM</v>
          </cell>
        </row>
        <row r="355">
          <cell r="G355" t="str">
            <v>Pembina Utama Muda</v>
          </cell>
        </row>
        <row r="356">
          <cell r="G356" t="str">
            <v>NIP. 19620626 198703 1 010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PK"/>
      <sheetName val="Rekap Analis"/>
      <sheetName val="Bahan Bawah"/>
      <sheetName val="Bahan Atas"/>
      <sheetName val="Upah"/>
      <sheetName val="Analis Atas"/>
      <sheetName val="Analis Atas SNI"/>
      <sheetName val="Analis Bawah"/>
      <sheetName val="Analis Bawah SNI"/>
    </sheetNames>
    <sheetDataSet>
      <sheetData sheetId="0">
        <row r="16">
          <cell r="D16" t="str">
            <v>Tukang</v>
          </cell>
          <cell r="F16" t="str">
            <v>1 Oh</v>
          </cell>
          <cell r="H16">
            <v>27500</v>
          </cell>
        </row>
        <row r="17">
          <cell r="D17" t="str">
            <v xml:space="preserve">Kepala Tukang </v>
          </cell>
          <cell r="F17" t="str">
            <v>1 Oh</v>
          </cell>
          <cell r="H17">
            <v>30000</v>
          </cell>
        </row>
        <row r="18">
          <cell r="D18" t="str">
            <v>Pekerja / Buruh tak terlatih</v>
          </cell>
          <cell r="F18" t="str">
            <v>1 Oh</v>
          </cell>
          <cell r="H18">
            <v>20000</v>
          </cell>
        </row>
        <row r="19">
          <cell r="D19" t="str">
            <v>Mandor</v>
          </cell>
          <cell r="F19" t="str">
            <v>1 Oh</v>
          </cell>
          <cell r="H19">
            <v>32500</v>
          </cell>
        </row>
        <row r="20">
          <cell r="D20" t="str">
            <v>Mekanik semi terlatih</v>
          </cell>
          <cell r="F20" t="str">
            <v>1 Oh</v>
          </cell>
          <cell r="H20">
            <v>22500</v>
          </cell>
        </row>
        <row r="21">
          <cell r="D21" t="str">
            <v>Buruh terlatih</v>
          </cell>
          <cell r="F21" t="str">
            <v>1 Oh</v>
          </cell>
          <cell r="H21">
            <v>25000</v>
          </cell>
        </row>
        <row r="22">
          <cell r="D22" t="str">
            <v>Buruh semi  terlatih</v>
          </cell>
          <cell r="F22" t="str">
            <v>1 Oh</v>
          </cell>
          <cell r="H22">
            <v>22500</v>
          </cell>
        </row>
        <row r="23">
          <cell r="D23" t="str">
            <v>Operator terlatih</v>
          </cell>
          <cell r="F23" t="str">
            <v>1 Oh</v>
          </cell>
          <cell r="H23">
            <v>27500</v>
          </cell>
        </row>
        <row r="24">
          <cell r="D24" t="str">
            <v>Operator semi  terlatih</v>
          </cell>
          <cell r="F24" t="str">
            <v>1 Oh</v>
          </cell>
          <cell r="H24">
            <v>22500</v>
          </cell>
        </row>
        <row r="25">
          <cell r="D25" t="str">
            <v>Pembantu operator</v>
          </cell>
          <cell r="F25" t="str">
            <v>1 Oh</v>
          </cell>
          <cell r="H25">
            <v>20000</v>
          </cell>
        </row>
        <row r="26">
          <cell r="D26" t="str">
            <v xml:space="preserve">Sopir </v>
          </cell>
          <cell r="F26" t="str">
            <v>1 Oh</v>
          </cell>
          <cell r="H26">
            <v>27500</v>
          </cell>
        </row>
        <row r="27">
          <cell r="D27" t="str">
            <v>Mekanik  terlatih</v>
          </cell>
          <cell r="F27" t="str">
            <v>1 Oh</v>
          </cell>
          <cell r="H27">
            <v>27500</v>
          </cell>
        </row>
        <row r="28">
          <cell r="D28" t="str">
            <v>Pembantu  Sopir</v>
          </cell>
          <cell r="F28" t="str">
            <v>1 Oh</v>
          </cell>
          <cell r="H28">
            <v>20000</v>
          </cell>
        </row>
        <row r="30">
          <cell r="D30" t="str">
            <v>BAHAN / MATERIAL</v>
          </cell>
        </row>
        <row r="31">
          <cell r="D31" t="str">
            <v>Tanah urug</v>
          </cell>
          <cell r="F31" t="str">
            <v>M3</v>
          </cell>
          <cell r="H31">
            <v>30000</v>
          </cell>
        </row>
        <row r="32">
          <cell r="D32" t="str">
            <v>Tanah liat</v>
          </cell>
          <cell r="F32" t="str">
            <v>M3</v>
          </cell>
          <cell r="H32">
            <v>30000</v>
          </cell>
        </row>
        <row r="33">
          <cell r="D33" t="str">
            <v>Pasir Urug</v>
          </cell>
          <cell r="F33" t="str">
            <v>M3</v>
          </cell>
          <cell r="H33">
            <v>35000</v>
          </cell>
        </row>
        <row r="34">
          <cell r="D34" t="str">
            <v xml:space="preserve">Pasir pasang / beton </v>
          </cell>
          <cell r="F34" t="str">
            <v>M3</v>
          </cell>
          <cell r="H34">
            <v>50000</v>
          </cell>
        </row>
        <row r="35">
          <cell r="D35" t="str">
            <v>Sirtu Urug</v>
          </cell>
          <cell r="F35" t="str">
            <v>M3</v>
          </cell>
          <cell r="H35">
            <v>45000</v>
          </cell>
        </row>
        <row r="36">
          <cell r="D36" t="str">
            <v>Sirtu  royalti</v>
          </cell>
          <cell r="F36" t="str">
            <v>M3</v>
          </cell>
          <cell r="H36">
            <v>32500</v>
          </cell>
        </row>
        <row r="38">
          <cell r="D38" t="str">
            <v>Batu pecah 5-7 cm</v>
          </cell>
          <cell r="F38" t="str">
            <v>M3</v>
          </cell>
          <cell r="H38">
            <v>90000</v>
          </cell>
        </row>
        <row r="39">
          <cell r="D39" t="str">
            <v>Batu pecah 3-5 cm</v>
          </cell>
          <cell r="F39" t="str">
            <v>M3</v>
          </cell>
          <cell r="H39">
            <v>95000</v>
          </cell>
        </row>
        <row r="40">
          <cell r="D40" t="str">
            <v>Batu pecah 2-3 cm</v>
          </cell>
          <cell r="F40" t="str">
            <v>M3</v>
          </cell>
          <cell r="H40">
            <v>110000</v>
          </cell>
        </row>
        <row r="41">
          <cell r="D41" t="str">
            <v>Batu pecah 1-2 cm</v>
          </cell>
          <cell r="F41" t="str">
            <v>M3</v>
          </cell>
          <cell r="H41">
            <v>145000</v>
          </cell>
        </row>
        <row r="42">
          <cell r="D42" t="str">
            <v>Batu pecah 0,5-1 cm</v>
          </cell>
          <cell r="F42" t="str">
            <v>M3</v>
          </cell>
          <cell r="H42">
            <v>150000</v>
          </cell>
        </row>
        <row r="43">
          <cell r="D43" t="str">
            <v xml:space="preserve">Batu Kali / batu belah, 15 - 20 cm </v>
          </cell>
          <cell r="F43" t="str">
            <v>M3</v>
          </cell>
          <cell r="H43">
            <v>86600</v>
          </cell>
        </row>
        <row r="44">
          <cell r="D44" t="str">
            <v>Batu Bata / Merah</v>
          </cell>
          <cell r="F44" t="str">
            <v>Bj</v>
          </cell>
          <cell r="H44">
            <v>230</v>
          </cell>
        </row>
        <row r="45">
          <cell r="D45" t="str">
            <v>Bataco</v>
          </cell>
          <cell r="F45" t="str">
            <v>Bh</v>
          </cell>
          <cell r="H45">
            <v>1500</v>
          </cell>
        </row>
        <row r="46">
          <cell r="D46" t="str">
            <v>Batu putih / gunung</v>
          </cell>
          <cell r="F46" t="str">
            <v>M3</v>
          </cell>
          <cell r="H46">
            <v>75000</v>
          </cell>
        </row>
        <row r="47">
          <cell r="D47" t="str">
            <v>Batu marmo  biasa</v>
          </cell>
          <cell r="F47" t="str">
            <v>M2</v>
          </cell>
          <cell r="H47">
            <v>60000</v>
          </cell>
        </row>
        <row r="48">
          <cell r="D48" t="str">
            <v>Batu  marmo  warna</v>
          </cell>
          <cell r="F48" t="str">
            <v>M2</v>
          </cell>
          <cell r="H48">
            <v>70000</v>
          </cell>
        </row>
        <row r="49">
          <cell r="D49" t="str">
            <v xml:space="preserve">Semen Merah </v>
          </cell>
          <cell r="F49" t="str">
            <v>M3</v>
          </cell>
          <cell r="H49">
            <v>70000</v>
          </cell>
        </row>
        <row r="50">
          <cell r="D50" t="str">
            <v>Semen Putih / warna</v>
          </cell>
          <cell r="F50" t="str">
            <v>Kg</v>
          </cell>
          <cell r="H50">
            <v>1500</v>
          </cell>
        </row>
        <row r="51">
          <cell r="D51" t="str">
            <v>PC / Portland cement, Gresik</v>
          </cell>
          <cell r="F51" t="str">
            <v>Kg</v>
          </cell>
          <cell r="H51">
            <v>750</v>
          </cell>
        </row>
        <row r="52">
          <cell r="D52" t="str">
            <v>Kapur Batu</v>
          </cell>
          <cell r="F52" t="str">
            <v>M3</v>
          </cell>
          <cell r="H52">
            <v>400000</v>
          </cell>
        </row>
        <row r="53">
          <cell r="D53" t="str">
            <v xml:space="preserve"> Kayu Jati Balok Lokal, kualitas baik</v>
          </cell>
          <cell r="F53" t="str">
            <v>M3</v>
          </cell>
          <cell r="H53">
            <v>8500000</v>
          </cell>
        </row>
        <row r="54">
          <cell r="D54" t="str">
            <v xml:space="preserve"> Kayu Kamper Balok</v>
          </cell>
          <cell r="F54" t="str">
            <v>M3</v>
          </cell>
          <cell r="H54">
            <v>3850000</v>
          </cell>
        </row>
        <row r="55">
          <cell r="D55" t="str">
            <v xml:space="preserve"> Kayu Kruing Balok</v>
          </cell>
          <cell r="F55" t="str">
            <v>M3</v>
          </cell>
          <cell r="H55">
            <v>2500000</v>
          </cell>
        </row>
        <row r="56">
          <cell r="D56" t="str">
            <v xml:space="preserve"> Kayu Balau Balok</v>
          </cell>
          <cell r="F56" t="str">
            <v>M3</v>
          </cell>
          <cell r="H56">
            <v>3600000</v>
          </cell>
        </row>
        <row r="57">
          <cell r="D57" t="str">
            <v xml:space="preserve"> Kayu Meranti Balok</v>
          </cell>
          <cell r="F57" t="str">
            <v>M3</v>
          </cell>
          <cell r="H57">
            <v>1750000</v>
          </cell>
        </row>
        <row r="58">
          <cell r="D58" t="str">
            <v>Balok Kayu Tahun ( Mauni/Mindi/Sengon Tekik)</v>
          </cell>
          <cell r="F58" t="str">
            <v>M3</v>
          </cell>
          <cell r="H58">
            <v>1250000</v>
          </cell>
        </row>
        <row r="59">
          <cell r="D59" t="str">
            <v>Kayu jati papan lokal</v>
          </cell>
          <cell r="F59" t="str">
            <v>M3</v>
          </cell>
          <cell r="H59">
            <v>9500000</v>
          </cell>
        </row>
        <row r="60">
          <cell r="D60" t="str">
            <v>Kayu Kamper papan</v>
          </cell>
          <cell r="F60" t="str">
            <v>M3</v>
          </cell>
          <cell r="H60">
            <v>4100000</v>
          </cell>
        </row>
        <row r="61">
          <cell r="D61" t="str">
            <v>Kayu Kruing Papan</v>
          </cell>
          <cell r="F61" t="str">
            <v>M3</v>
          </cell>
          <cell r="H61">
            <v>2850000</v>
          </cell>
        </row>
        <row r="62">
          <cell r="D62" t="str">
            <v>Kayu Balau Papan</v>
          </cell>
          <cell r="F62" t="str">
            <v>M3</v>
          </cell>
          <cell r="H62">
            <v>4000000</v>
          </cell>
        </row>
        <row r="63">
          <cell r="D63" t="str">
            <v>Kayu Meranti Papan</v>
          </cell>
          <cell r="F63" t="str">
            <v>M3</v>
          </cell>
          <cell r="H63">
            <v>1900000</v>
          </cell>
        </row>
        <row r="64">
          <cell r="D64" t="str">
            <v>Kayu Tahun papan ( Mauni/Mindi/Sengon Tekik)</v>
          </cell>
          <cell r="F64" t="str">
            <v>M3</v>
          </cell>
          <cell r="H64">
            <v>1600000</v>
          </cell>
        </row>
        <row r="65">
          <cell r="D65" t="str">
            <v>Dolken Kayu jati lokal dia 10cm -15 cm, pjg = 3 m</v>
          </cell>
          <cell r="F65" t="str">
            <v>Btg</v>
          </cell>
          <cell r="H65">
            <v>85000</v>
          </cell>
        </row>
        <row r="66">
          <cell r="D66" t="str">
            <v>List Eternit ( kayu )</v>
          </cell>
          <cell r="F66" t="str">
            <v>M'</v>
          </cell>
          <cell r="H66">
            <v>3000</v>
          </cell>
        </row>
        <row r="67">
          <cell r="D67" t="str">
            <v>Besi Beton /  tulangan beton</v>
          </cell>
          <cell r="F67" t="str">
            <v>Kg</v>
          </cell>
          <cell r="H67">
            <v>7500</v>
          </cell>
        </row>
        <row r="68">
          <cell r="D68" t="str">
            <v>Kawat Beton / bendraat</v>
          </cell>
          <cell r="F68" t="str">
            <v>Kg</v>
          </cell>
          <cell r="H68">
            <v>6750</v>
          </cell>
        </row>
        <row r="69">
          <cell r="D69" t="str">
            <v xml:space="preserve">Besi plat  </v>
          </cell>
          <cell r="F69" t="str">
            <v>Kg</v>
          </cell>
          <cell r="H69">
            <v>8500</v>
          </cell>
        </row>
        <row r="70">
          <cell r="D70" t="str">
            <v xml:space="preserve">Teralis Besi </v>
          </cell>
          <cell r="F70" t="str">
            <v>M2</v>
          </cell>
          <cell r="H70">
            <v>150000</v>
          </cell>
        </row>
        <row r="71">
          <cell r="D71" t="str">
            <v>Besi Beugel/Baut</v>
          </cell>
          <cell r="F71" t="str">
            <v>Kg</v>
          </cell>
          <cell r="H71">
            <v>7500</v>
          </cell>
        </row>
        <row r="72">
          <cell r="D72" t="str">
            <v>Kawat Duri</v>
          </cell>
          <cell r="F72" t="str">
            <v>M'</v>
          </cell>
          <cell r="H72">
            <v>3500</v>
          </cell>
        </row>
        <row r="73">
          <cell r="D73" t="str">
            <v>Kawat Harmonika</v>
          </cell>
          <cell r="F73" t="str">
            <v>M2</v>
          </cell>
          <cell r="H73">
            <v>17500</v>
          </cell>
        </row>
        <row r="74">
          <cell r="D74" t="str">
            <v>Kawat Nyamuk aluminium</v>
          </cell>
          <cell r="F74" t="str">
            <v>M2</v>
          </cell>
          <cell r="H74">
            <v>20000</v>
          </cell>
        </row>
        <row r="75">
          <cell r="D75" t="str">
            <v>Rel pintu  dorong</v>
          </cell>
          <cell r="F75" t="str">
            <v>Unit</v>
          </cell>
          <cell r="H75">
            <v>100000</v>
          </cell>
        </row>
        <row r="76">
          <cell r="D76" t="str">
            <v>Roling Door  aluminium</v>
          </cell>
          <cell r="F76" t="str">
            <v>M2</v>
          </cell>
          <cell r="H76">
            <v>225000</v>
          </cell>
        </row>
        <row r="77">
          <cell r="D77" t="str">
            <v>Pintu aluminium</v>
          </cell>
          <cell r="F77" t="str">
            <v>M2</v>
          </cell>
          <cell r="H77">
            <v>250000</v>
          </cell>
        </row>
        <row r="78">
          <cell r="D78" t="str">
            <v>Pintu besi lipat</v>
          </cell>
          <cell r="F78" t="str">
            <v>M2</v>
          </cell>
          <cell r="H78">
            <v>275000</v>
          </cell>
        </row>
        <row r="79">
          <cell r="D79" t="str">
            <v>Pintu besi baja</v>
          </cell>
          <cell r="F79" t="str">
            <v>M2</v>
          </cell>
          <cell r="H79">
            <v>275000</v>
          </cell>
        </row>
        <row r="80">
          <cell r="D80" t="str">
            <v>Baja Profil</v>
          </cell>
          <cell r="F80" t="str">
            <v>Kg</v>
          </cell>
          <cell r="H80">
            <v>10000</v>
          </cell>
        </row>
        <row r="81">
          <cell r="D81" t="str">
            <v>Kawat ayaman  bronjong galvanis</v>
          </cell>
          <cell r="F81" t="str">
            <v>Kg</v>
          </cell>
          <cell r="H81">
            <v>9550</v>
          </cell>
        </row>
        <row r="82">
          <cell r="D82" t="str">
            <v>Baja  L</v>
          </cell>
          <cell r="F82" t="str">
            <v>Kg</v>
          </cell>
          <cell r="H82">
            <v>9000</v>
          </cell>
        </row>
        <row r="83">
          <cell r="D83" t="str">
            <v>Kran Dia  1/2 "</v>
          </cell>
          <cell r="F83" t="str">
            <v>Bh</v>
          </cell>
          <cell r="H83">
            <v>12000</v>
          </cell>
        </row>
        <row r="84">
          <cell r="D84" t="str">
            <v>Kran Dia  3/4 "</v>
          </cell>
          <cell r="F84" t="str">
            <v>Bh</v>
          </cell>
          <cell r="H84">
            <v>16500</v>
          </cell>
        </row>
        <row r="85">
          <cell r="D85" t="str">
            <v>Stop Kran Dia  1/2 "</v>
          </cell>
          <cell r="F85" t="str">
            <v>Bh</v>
          </cell>
          <cell r="H85">
            <v>20000</v>
          </cell>
        </row>
        <row r="86">
          <cell r="D86" t="str">
            <v>Stop Kran Dia  3/4 "</v>
          </cell>
          <cell r="F86" t="str">
            <v>Bh</v>
          </cell>
          <cell r="H86">
            <v>25000</v>
          </cell>
        </row>
        <row r="87">
          <cell r="D87" t="str">
            <v>Stop Kran Dia  1 "</v>
          </cell>
          <cell r="F87" t="str">
            <v>Bh</v>
          </cell>
          <cell r="H87">
            <v>30000</v>
          </cell>
        </row>
        <row r="88">
          <cell r="D88" t="str">
            <v>Pipa PVC  AW Dia 1/2 "</v>
          </cell>
          <cell r="F88" t="str">
            <v>M'</v>
          </cell>
          <cell r="H88">
            <v>3000</v>
          </cell>
        </row>
        <row r="89">
          <cell r="D89" t="str">
            <v>Pipa PVC  AW Dia 3/4 "</v>
          </cell>
          <cell r="F89" t="str">
            <v>M'</v>
          </cell>
          <cell r="H89">
            <v>3500</v>
          </cell>
        </row>
        <row r="90">
          <cell r="D90" t="str">
            <v>Pipa PVC  AW Dia 1 "</v>
          </cell>
          <cell r="F90" t="str">
            <v>M'</v>
          </cell>
          <cell r="H90">
            <v>5000</v>
          </cell>
        </row>
        <row r="91">
          <cell r="D91" t="str">
            <v>Pipa PVC  AW Dia 1,5 "</v>
          </cell>
          <cell r="F91" t="str">
            <v>M'</v>
          </cell>
          <cell r="H91">
            <v>6500</v>
          </cell>
        </row>
        <row r="92">
          <cell r="D92" t="str">
            <v>Pipa PVC  AW Dia 2 "</v>
          </cell>
          <cell r="F92" t="str">
            <v>M'</v>
          </cell>
          <cell r="H92">
            <v>7000</v>
          </cell>
        </row>
        <row r="93">
          <cell r="D93" t="str">
            <v>Pipa PVC  AW Dia 3 "</v>
          </cell>
          <cell r="F93" t="str">
            <v>M'</v>
          </cell>
          <cell r="H93">
            <v>14000</v>
          </cell>
        </row>
        <row r="94">
          <cell r="D94" t="str">
            <v>Pipa PVC  AW Dia 4 "</v>
          </cell>
          <cell r="F94" t="str">
            <v>M'</v>
          </cell>
          <cell r="H94">
            <v>20000</v>
          </cell>
        </row>
        <row r="95">
          <cell r="D95" t="str">
            <v>Pipa Galvanis  Dia 1/2 "</v>
          </cell>
          <cell r="F95" t="str">
            <v>M'</v>
          </cell>
          <cell r="H95">
            <v>12000</v>
          </cell>
        </row>
        <row r="96">
          <cell r="D96" t="str">
            <v>Pipa Galvanis  Dia 3/4 "</v>
          </cell>
          <cell r="F96" t="str">
            <v>M'</v>
          </cell>
          <cell r="H96">
            <v>16200</v>
          </cell>
        </row>
        <row r="97">
          <cell r="D97" t="str">
            <v>Pipa Galvanis  Dia 1 "</v>
          </cell>
          <cell r="F97" t="str">
            <v>M'</v>
          </cell>
          <cell r="H97">
            <v>19800</v>
          </cell>
        </row>
        <row r="98">
          <cell r="D98" t="str">
            <v>Pipa Galvanis  Dia 1,5 "</v>
          </cell>
          <cell r="F98" t="str">
            <v>M'</v>
          </cell>
          <cell r="H98">
            <v>40800</v>
          </cell>
        </row>
        <row r="99">
          <cell r="D99" t="str">
            <v>Pipa Galvanis  Dia 2 "</v>
          </cell>
          <cell r="F99" t="str">
            <v>M'</v>
          </cell>
          <cell r="H99">
            <v>48000</v>
          </cell>
        </row>
        <row r="100">
          <cell r="D100" t="str">
            <v>Pipa Galvanis  Dia 3 "</v>
          </cell>
          <cell r="F100" t="str">
            <v>M'</v>
          </cell>
          <cell r="H100">
            <v>72600</v>
          </cell>
        </row>
        <row r="101">
          <cell r="D101" t="str">
            <v>Pipa Galvanis  Dia 4 "</v>
          </cell>
          <cell r="F101" t="str">
            <v>M'</v>
          </cell>
          <cell r="H101">
            <v>101400</v>
          </cell>
        </row>
        <row r="102">
          <cell r="D102" t="str">
            <v>Pipa Galvanis  Dia 6 "</v>
          </cell>
          <cell r="F102" t="str">
            <v>M'</v>
          </cell>
          <cell r="H102">
            <v>165000</v>
          </cell>
        </row>
        <row r="103">
          <cell r="D103" t="str">
            <v>Pipa Galvanis  Dia 8 "</v>
          </cell>
          <cell r="F103" t="str">
            <v>M'</v>
          </cell>
          <cell r="H103">
            <v>237600</v>
          </cell>
        </row>
        <row r="104">
          <cell r="D104" t="str">
            <v>Pipa Galvanis  Dia 10 "</v>
          </cell>
          <cell r="F104" t="str">
            <v>M'</v>
          </cell>
          <cell r="H104">
            <v>297000</v>
          </cell>
        </row>
        <row r="105">
          <cell r="D105" t="str">
            <v>Pipa Galvanis  Dia 12 "</v>
          </cell>
          <cell r="F105" t="str">
            <v>M'</v>
          </cell>
          <cell r="H105">
            <v>330000</v>
          </cell>
        </row>
        <row r="106">
          <cell r="D106" t="str">
            <v>Buis Beton 1/2 Dia  20 Cm</v>
          </cell>
          <cell r="F106" t="str">
            <v>M'</v>
          </cell>
          <cell r="H106">
            <v>12500</v>
          </cell>
        </row>
        <row r="107">
          <cell r="D107" t="str">
            <v>Buis Beton Dia   20 Cm</v>
          </cell>
          <cell r="F107" t="str">
            <v>M'</v>
          </cell>
          <cell r="H107">
            <v>23000</v>
          </cell>
        </row>
        <row r="108">
          <cell r="D108" t="str">
            <v>Buis Beton 1/2 Dia 30 Cm</v>
          </cell>
          <cell r="F108" t="str">
            <v>M'</v>
          </cell>
          <cell r="H108">
            <v>15000</v>
          </cell>
        </row>
        <row r="109">
          <cell r="D109" t="str">
            <v>Buis Beton Dia 30 Cm</v>
          </cell>
          <cell r="F109" t="str">
            <v>M'</v>
          </cell>
          <cell r="H109">
            <v>30000</v>
          </cell>
        </row>
        <row r="110">
          <cell r="D110" t="str">
            <v>Buis Beton Dia 40 Cm</v>
          </cell>
          <cell r="F110" t="str">
            <v>M'</v>
          </cell>
          <cell r="H110">
            <v>38500</v>
          </cell>
        </row>
        <row r="111">
          <cell r="D111" t="str">
            <v>Buis Beton Dia 50 Cm</v>
          </cell>
          <cell r="F111" t="str">
            <v>M'</v>
          </cell>
          <cell r="H111">
            <v>57000</v>
          </cell>
        </row>
        <row r="112">
          <cell r="D112" t="str">
            <v>Buis Beton Dia 60 Cm</v>
          </cell>
          <cell r="F112" t="str">
            <v>M'</v>
          </cell>
          <cell r="H112">
            <v>65000</v>
          </cell>
        </row>
        <row r="113">
          <cell r="D113" t="str">
            <v>Buis Beton Dia 80 Cm</v>
          </cell>
          <cell r="F113" t="str">
            <v>M'</v>
          </cell>
          <cell r="H113">
            <v>76000</v>
          </cell>
        </row>
        <row r="114">
          <cell r="D114" t="str">
            <v>Buis Beton Dia 100 Cm</v>
          </cell>
          <cell r="F114" t="str">
            <v>M'</v>
          </cell>
          <cell r="H114">
            <v>100000</v>
          </cell>
        </row>
        <row r="115">
          <cell r="D115" t="str">
            <v>Seal Tape</v>
          </cell>
          <cell r="F115" t="str">
            <v>Roll</v>
          </cell>
          <cell r="H115">
            <v>2000</v>
          </cell>
        </row>
        <row r="116">
          <cell r="D116" t="str">
            <v>Ubin Abu-abu Uk. 20Cm x 20Cm</v>
          </cell>
          <cell r="F116" t="str">
            <v>M2</v>
          </cell>
          <cell r="H116">
            <v>19000</v>
          </cell>
        </row>
        <row r="117">
          <cell r="D117" t="str">
            <v>Ubin Teraso Uk 30 Cm x 30 Cm</v>
          </cell>
          <cell r="F117" t="str">
            <v>M2</v>
          </cell>
          <cell r="H117">
            <v>25000</v>
          </cell>
        </row>
        <row r="118">
          <cell r="D118" t="str">
            <v>Ubin Wafel Uk 20Cm x 20Cm</v>
          </cell>
          <cell r="F118" t="str">
            <v>M2</v>
          </cell>
          <cell r="H118">
            <v>32000</v>
          </cell>
        </row>
        <row r="119">
          <cell r="D119" t="str">
            <v>Paving Stone abu - abu tebal 6 cm</v>
          </cell>
          <cell r="F119" t="str">
            <v>M2</v>
          </cell>
          <cell r="H119">
            <v>25000</v>
          </cell>
        </row>
        <row r="120">
          <cell r="D120" t="str">
            <v>Paving Stone Warna tebal 6 cm</v>
          </cell>
          <cell r="F120" t="str">
            <v>M2</v>
          </cell>
          <cell r="H120">
            <v>27500</v>
          </cell>
        </row>
        <row r="121">
          <cell r="D121" t="str">
            <v>Paving Stone abu - abu tebal 8 cm</v>
          </cell>
          <cell r="F121" t="str">
            <v>M2</v>
          </cell>
          <cell r="H121">
            <v>30000</v>
          </cell>
        </row>
        <row r="122">
          <cell r="D122" t="str">
            <v>Paving Stone Warna tebal 8 cm</v>
          </cell>
          <cell r="F122" t="str">
            <v>M2</v>
          </cell>
          <cell r="H122">
            <v>32500</v>
          </cell>
        </row>
        <row r="123">
          <cell r="D123" t="str">
            <v>Keramik Arstistik Uk. 10 x 20 cm</v>
          </cell>
          <cell r="F123" t="str">
            <v>M'</v>
          </cell>
          <cell r="H123">
            <v>50000</v>
          </cell>
        </row>
        <row r="124">
          <cell r="D124" t="str">
            <v>Keramik Uk. 20Cm x 20Cm</v>
          </cell>
          <cell r="F124" t="str">
            <v>M2</v>
          </cell>
          <cell r="H124">
            <v>37500</v>
          </cell>
        </row>
        <row r="125">
          <cell r="D125" t="str">
            <v>Keramik putih Uk. 30 cm x 30 cm</v>
          </cell>
          <cell r="F125" t="str">
            <v>M2</v>
          </cell>
          <cell r="H125">
            <v>30000</v>
          </cell>
        </row>
        <row r="126">
          <cell r="D126" t="str">
            <v>Keramik motif Uk. 30 cm x 30 cm</v>
          </cell>
          <cell r="F126" t="str">
            <v>M2</v>
          </cell>
          <cell r="H126">
            <v>37500</v>
          </cell>
        </row>
        <row r="127">
          <cell r="D127" t="str">
            <v>Marmer Hitam</v>
          </cell>
          <cell r="F127" t="str">
            <v>M2</v>
          </cell>
          <cell r="H127">
            <v>90000</v>
          </cell>
        </row>
        <row r="128">
          <cell r="D128" t="str">
            <v>Marmer Putih</v>
          </cell>
          <cell r="F128" t="str">
            <v>M2</v>
          </cell>
          <cell r="H128">
            <v>75000</v>
          </cell>
        </row>
        <row r="129">
          <cell r="D129" t="str">
            <v>Beton Rooster Lokal  abu - abu Uk. 40 x 20 cm</v>
          </cell>
          <cell r="F129" t="str">
            <v>M2</v>
          </cell>
          <cell r="H129">
            <v>75000</v>
          </cell>
        </row>
        <row r="130">
          <cell r="D130" t="str">
            <v>Beton Rooster Lokal  warna</v>
          </cell>
          <cell r="F130" t="str">
            <v>M2</v>
          </cell>
          <cell r="H130">
            <v>77500</v>
          </cell>
        </row>
        <row r="131">
          <cell r="D131" t="str">
            <v>Keramik putih Uk. 40 x 40 cm</v>
          </cell>
          <cell r="F131" t="str">
            <v>M2</v>
          </cell>
          <cell r="H131">
            <v>35000</v>
          </cell>
        </row>
        <row r="132">
          <cell r="D132" t="str">
            <v>Keramik motif Uk. 40 x 40 cm</v>
          </cell>
          <cell r="F132" t="str">
            <v>M2</v>
          </cell>
          <cell r="H132">
            <v>60000</v>
          </cell>
        </row>
        <row r="133">
          <cell r="D133" t="str">
            <v>Batu Bobos</v>
          </cell>
          <cell r="F133" t="str">
            <v>M2</v>
          </cell>
          <cell r="H133">
            <v>60000</v>
          </cell>
        </row>
        <row r="134">
          <cell r="D134" t="str">
            <v>Batu warna ( hias )</v>
          </cell>
          <cell r="F134" t="str">
            <v>Zak</v>
          </cell>
          <cell r="H134">
            <v>55000</v>
          </cell>
        </row>
        <row r="135">
          <cell r="D135" t="str">
            <v>Con block  abu -  abu  tebal  8 Cm</v>
          </cell>
          <cell r="F135" t="str">
            <v>M2</v>
          </cell>
          <cell r="H135">
            <v>40400</v>
          </cell>
        </row>
        <row r="136">
          <cell r="D136" t="str">
            <v>Con block  warna   tebal  8 Cm</v>
          </cell>
          <cell r="F136" t="str">
            <v>M2</v>
          </cell>
          <cell r="H136">
            <v>46200</v>
          </cell>
        </row>
        <row r="137">
          <cell r="D137" t="str">
            <v>Tegel  porselin  dinding   20/25 Cm</v>
          </cell>
          <cell r="F137" t="str">
            <v>M2</v>
          </cell>
          <cell r="H137">
            <v>38500</v>
          </cell>
        </row>
        <row r="138">
          <cell r="D138" t="str">
            <v>Batu Lempeng</v>
          </cell>
          <cell r="F138" t="str">
            <v>M2</v>
          </cell>
          <cell r="H138">
            <v>50000</v>
          </cell>
        </row>
        <row r="139">
          <cell r="D139" t="str">
            <v>Batu plontos  5/7 cm</v>
          </cell>
          <cell r="F139" t="str">
            <v>M3</v>
          </cell>
          <cell r="H139">
            <v>115000</v>
          </cell>
        </row>
        <row r="140">
          <cell r="D140" t="str">
            <v>Genteng Beton</v>
          </cell>
          <cell r="F140" t="str">
            <v>Bh</v>
          </cell>
          <cell r="H140">
            <v>2300</v>
          </cell>
        </row>
        <row r="141">
          <cell r="D141" t="str">
            <v>Genteng Pres  lokal</v>
          </cell>
          <cell r="F141" t="str">
            <v>Bh</v>
          </cell>
          <cell r="H141">
            <v>650</v>
          </cell>
        </row>
        <row r="142">
          <cell r="D142" t="str">
            <v>Genteng pres besar</v>
          </cell>
          <cell r="F142" t="str">
            <v>Bh</v>
          </cell>
          <cell r="H142">
            <v>1300</v>
          </cell>
        </row>
        <row r="143">
          <cell r="D143" t="str">
            <v>Genteng  model karangpilang, lokal</v>
          </cell>
          <cell r="F143" t="str">
            <v>Bh</v>
          </cell>
          <cell r="H143">
            <v>850</v>
          </cell>
        </row>
        <row r="144">
          <cell r="D144" t="str">
            <v>Genteng  Bubung  genteng  MKP</v>
          </cell>
          <cell r="F144" t="str">
            <v>Bh</v>
          </cell>
          <cell r="H144">
            <v>3750</v>
          </cell>
        </row>
        <row r="145">
          <cell r="D145" t="str">
            <v>Genteng Metal</v>
          </cell>
          <cell r="F145" t="str">
            <v>Lbr</v>
          </cell>
          <cell r="H145">
            <v>66000</v>
          </cell>
        </row>
        <row r="146">
          <cell r="D146" t="str">
            <v>Genteng Kaca</v>
          </cell>
          <cell r="F146" t="str">
            <v>Bh</v>
          </cell>
          <cell r="H146">
            <v>5000</v>
          </cell>
        </row>
        <row r="147">
          <cell r="D147" t="str">
            <v>Asbes Gelombang Besar Uk. 305 x 105 x0,5 Cm</v>
          </cell>
          <cell r="F147" t="str">
            <v>Lbr</v>
          </cell>
          <cell r="H147">
            <v>46500</v>
          </cell>
        </row>
        <row r="148">
          <cell r="D148" t="str">
            <v>Harpleks  ( Uk 40 .200. 04 )</v>
          </cell>
          <cell r="F148" t="str">
            <v>Lbr</v>
          </cell>
          <cell r="H148">
            <v>10200</v>
          </cell>
        </row>
        <row r="149">
          <cell r="D149" t="str">
            <v>Asbes Gelombang Kecil  Uk. 1.80 x 105 x0,4 Cm</v>
          </cell>
          <cell r="F149" t="str">
            <v>Lbr</v>
          </cell>
          <cell r="H149">
            <v>38500</v>
          </cell>
        </row>
        <row r="150">
          <cell r="D150" t="str">
            <v>Seng Gelombang Bjls 30 uk 180 x 90 x 0,03Cm</v>
          </cell>
          <cell r="F150" t="str">
            <v>Lbr</v>
          </cell>
          <cell r="H150">
            <v>47000</v>
          </cell>
        </row>
        <row r="151">
          <cell r="D151" t="str">
            <v xml:space="preserve">Seng Gelombang Bjls 20 uk. 180 x 90 x 0,02 cm </v>
          </cell>
          <cell r="F151" t="str">
            <v>Lbr</v>
          </cell>
          <cell r="H151">
            <v>31500</v>
          </cell>
        </row>
        <row r="152">
          <cell r="D152" t="str">
            <v xml:space="preserve">Seng Plat BJLS 30 lebar  0,90 m </v>
          </cell>
          <cell r="F152" t="str">
            <v>M'</v>
          </cell>
          <cell r="H152">
            <v>30800</v>
          </cell>
        </row>
        <row r="153">
          <cell r="D153" t="str">
            <v>Seng Plat BJLS 20  lebar  0,90 m</v>
          </cell>
          <cell r="F153" t="str">
            <v>M'</v>
          </cell>
          <cell r="H153">
            <v>20500</v>
          </cell>
        </row>
        <row r="154">
          <cell r="D154" t="str">
            <v>Atap Sirap  ( Kayu Ulin )</v>
          </cell>
          <cell r="F154" t="str">
            <v>M2</v>
          </cell>
          <cell r="H154">
            <v>84000</v>
          </cell>
        </row>
        <row r="155">
          <cell r="D155" t="str">
            <v>Atap aluminium gelombang</v>
          </cell>
          <cell r="F155" t="str">
            <v>M2</v>
          </cell>
          <cell r="H155">
            <v>84000</v>
          </cell>
        </row>
        <row r="156">
          <cell r="D156" t="str">
            <v>Alumunium foil</v>
          </cell>
          <cell r="F156" t="str">
            <v>M2</v>
          </cell>
          <cell r="H156">
            <v>5400</v>
          </cell>
        </row>
        <row r="157">
          <cell r="D157" t="str">
            <v>Atap sirap Asbes</v>
          </cell>
          <cell r="F157" t="str">
            <v>M2</v>
          </cell>
          <cell r="H157">
            <v>66000</v>
          </cell>
        </row>
        <row r="158">
          <cell r="D158" t="str">
            <v>Bubung asbes gel besar (  Ardek  1Stel 2 Lmbr )</v>
          </cell>
          <cell r="F158" t="str">
            <v>Stel</v>
          </cell>
          <cell r="H158">
            <v>40800</v>
          </cell>
        </row>
        <row r="159">
          <cell r="D159" t="str">
            <v>Bubung asbes gel kecil (  Ardek  1Stel 2 Lmbr )</v>
          </cell>
          <cell r="F159" t="str">
            <v>Stel</v>
          </cell>
          <cell r="H159">
            <v>30000</v>
          </cell>
        </row>
        <row r="160">
          <cell r="D160" t="str">
            <v>Nok atap  genteng  metal</v>
          </cell>
          <cell r="F160" t="str">
            <v>Lbr</v>
          </cell>
          <cell r="H160">
            <v>30000</v>
          </cell>
        </row>
        <row r="161">
          <cell r="D161" t="str">
            <v>Genteng bubung biasa</v>
          </cell>
          <cell r="F161" t="str">
            <v>Bh</v>
          </cell>
          <cell r="H161">
            <v>3500</v>
          </cell>
        </row>
        <row r="162">
          <cell r="D162" t="str">
            <v>Genteng bubung  beton</v>
          </cell>
          <cell r="F162" t="str">
            <v>Bh</v>
          </cell>
          <cell r="H162">
            <v>5000</v>
          </cell>
        </row>
        <row r="163">
          <cell r="D163" t="str">
            <v>Nok Aluminium</v>
          </cell>
          <cell r="F163" t="str">
            <v>M'</v>
          </cell>
          <cell r="H163">
            <v>38500</v>
          </cell>
        </row>
        <row r="164">
          <cell r="D164" t="str">
            <v>Eternit polos (Asbes)</v>
          </cell>
          <cell r="F164" t="str">
            <v>M2</v>
          </cell>
          <cell r="H164">
            <v>7700</v>
          </cell>
        </row>
        <row r="165">
          <cell r="D165" t="str">
            <v>Eternit  kembang</v>
          </cell>
          <cell r="F165" t="str">
            <v>M2</v>
          </cell>
          <cell r="H165">
            <v>8500</v>
          </cell>
        </row>
        <row r="166">
          <cell r="D166" t="str">
            <v>Seng gelombang BJLS 30 uk.305 x 90 x 0,03 Cm</v>
          </cell>
          <cell r="F166" t="str">
            <v>Lbr</v>
          </cell>
          <cell r="H166">
            <v>81000</v>
          </cell>
        </row>
        <row r="167">
          <cell r="D167" t="str">
            <v>Seng gelombang BJLS 20 uk. 305 x 90 x 0,02 cm</v>
          </cell>
          <cell r="F167" t="str">
            <v>Lbr</v>
          </cell>
          <cell r="H167">
            <v>54000</v>
          </cell>
        </row>
        <row r="168">
          <cell r="D168" t="str">
            <v xml:space="preserve">Formika </v>
          </cell>
          <cell r="F168" t="str">
            <v>Lbr</v>
          </cell>
          <cell r="H168">
            <v>162000</v>
          </cell>
        </row>
        <row r="169">
          <cell r="D169" t="str">
            <v>Multiplek 6 mm, uk  1,20 x 2,40 m</v>
          </cell>
          <cell r="F169" t="str">
            <v>Lbr</v>
          </cell>
          <cell r="H169">
            <v>67500</v>
          </cell>
        </row>
        <row r="170">
          <cell r="D170" t="str">
            <v>Multiplek 9 mm, uk. 1,20 x 2,40  m</v>
          </cell>
          <cell r="F170" t="str">
            <v>Lbr</v>
          </cell>
          <cell r="H170">
            <v>101250</v>
          </cell>
        </row>
        <row r="171">
          <cell r="D171" t="str">
            <v>Tripleks tebal  3 mm ( 0.90 x 2.40 ) m</v>
          </cell>
          <cell r="F171" t="str">
            <v>Lbr</v>
          </cell>
          <cell r="H171">
            <v>21000</v>
          </cell>
        </row>
        <row r="172">
          <cell r="D172" t="str">
            <v>Tripleks tebal   4 mm ( 1.20 x 2.40 ) m</v>
          </cell>
          <cell r="F172" t="str">
            <v>Lbr</v>
          </cell>
          <cell r="H172">
            <v>45000</v>
          </cell>
        </row>
        <row r="173">
          <cell r="D173" t="str">
            <v>Tripleks tebal  4 mm ( 0.90 x 2.00 ) m</v>
          </cell>
          <cell r="F173" t="str">
            <v>Lbr</v>
          </cell>
          <cell r="H173">
            <v>28000</v>
          </cell>
        </row>
        <row r="174">
          <cell r="D174" t="str">
            <v>Tripleks tebal  4 mm ( 1.22 x 2.44 ) m</v>
          </cell>
          <cell r="F174" t="str">
            <v>Lbr</v>
          </cell>
          <cell r="H174">
            <v>46500</v>
          </cell>
        </row>
        <row r="175">
          <cell r="D175" t="str">
            <v>Tripleks tebal  4 mm ( 1.10 x 2.10 ) m</v>
          </cell>
          <cell r="F175" t="str">
            <v>Lbr</v>
          </cell>
          <cell r="H175">
            <v>36000</v>
          </cell>
        </row>
        <row r="176">
          <cell r="D176" t="str">
            <v>Tekwood  dilapis aluminium</v>
          </cell>
          <cell r="F176" t="str">
            <v>Lbr</v>
          </cell>
          <cell r="H176">
            <v>84000</v>
          </cell>
        </row>
        <row r="177">
          <cell r="D177" t="str">
            <v>Teakwood ( 122  X   242 ) Cm</v>
          </cell>
          <cell r="F177" t="str">
            <v>Lbr</v>
          </cell>
          <cell r="H177">
            <v>66000</v>
          </cell>
        </row>
        <row r="178">
          <cell r="D178" t="str">
            <v>Naco (Kerangka dan Daun )</v>
          </cell>
          <cell r="F178" t="str">
            <v>M2</v>
          </cell>
          <cell r="H178">
            <v>175000</v>
          </cell>
        </row>
        <row r="179">
          <cell r="D179" t="str">
            <v>Kaca Bening Uk. 3 mm</v>
          </cell>
          <cell r="F179" t="str">
            <v>M2</v>
          </cell>
          <cell r="H179">
            <v>30000</v>
          </cell>
        </row>
        <row r="180">
          <cell r="D180" t="str">
            <v>Kaca Bening Uk. 5 mm</v>
          </cell>
          <cell r="F180" t="str">
            <v>M2</v>
          </cell>
          <cell r="H180">
            <v>40000</v>
          </cell>
        </row>
        <row r="181">
          <cell r="D181" t="str">
            <v>Kaca Ray-band Uk. 5 mm</v>
          </cell>
          <cell r="F181" t="str">
            <v>M2</v>
          </cell>
          <cell r="H181">
            <v>48500</v>
          </cell>
        </row>
        <row r="182">
          <cell r="D182" t="str">
            <v>Kaca  air  5 Cm</v>
          </cell>
          <cell r="F182" t="str">
            <v>M2</v>
          </cell>
          <cell r="H182">
            <v>48500</v>
          </cell>
        </row>
        <row r="183">
          <cell r="D183" t="str">
            <v>Glass block</v>
          </cell>
          <cell r="F183" t="str">
            <v>Bj</v>
          </cell>
          <cell r="H183">
            <v>16500</v>
          </cell>
        </row>
        <row r="184">
          <cell r="D184" t="str">
            <v>Paku Seng ( Paku payung )</v>
          </cell>
          <cell r="F184" t="str">
            <v>Kg</v>
          </cell>
          <cell r="H184">
            <v>16000</v>
          </cell>
        </row>
        <row r="185">
          <cell r="D185" t="str">
            <v>Paku Asbes</v>
          </cell>
          <cell r="F185" t="str">
            <v>Kg</v>
          </cell>
          <cell r="H185">
            <v>16000</v>
          </cell>
        </row>
        <row r="186">
          <cell r="D186" t="str">
            <v>Paku Kait  ( pancing )</v>
          </cell>
          <cell r="F186" t="str">
            <v>Bh</v>
          </cell>
          <cell r="H186">
            <v>600</v>
          </cell>
        </row>
        <row r="187">
          <cell r="D187" t="str">
            <v>Paku Sumbat</v>
          </cell>
          <cell r="F187" t="str">
            <v>Bh</v>
          </cell>
          <cell r="H187">
            <v>600</v>
          </cell>
        </row>
        <row r="188">
          <cell r="D188" t="str">
            <v>Paku Sekrup</v>
          </cell>
          <cell r="F188" t="str">
            <v>Bh</v>
          </cell>
          <cell r="H188">
            <v>120</v>
          </cell>
        </row>
        <row r="189">
          <cell r="D189" t="str">
            <v>Paku  biasa</v>
          </cell>
          <cell r="F189" t="str">
            <v>Kg</v>
          </cell>
          <cell r="H189">
            <v>7500</v>
          </cell>
        </row>
        <row r="190">
          <cell r="D190" t="str">
            <v>Paku beton</v>
          </cell>
          <cell r="F190" t="str">
            <v>Kg</v>
          </cell>
          <cell r="H190">
            <v>18000</v>
          </cell>
        </row>
        <row r="191">
          <cell r="D191" t="str">
            <v xml:space="preserve">Engsel Pintu  (Arch )  nylon </v>
          </cell>
          <cell r="F191" t="str">
            <v>Bh</v>
          </cell>
          <cell r="H191">
            <v>6600</v>
          </cell>
        </row>
        <row r="192">
          <cell r="D192" t="str">
            <v>Engsel Jendela  (Arch )</v>
          </cell>
          <cell r="F192" t="str">
            <v>Bh</v>
          </cell>
          <cell r="H192">
            <v>4800</v>
          </cell>
        </row>
        <row r="193">
          <cell r="D193" t="str">
            <v>Engsel Pintu  (  H  )</v>
          </cell>
          <cell r="F193" t="str">
            <v>Bh</v>
          </cell>
          <cell r="H193">
            <v>4800</v>
          </cell>
        </row>
        <row r="194">
          <cell r="D194" t="str">
            <v>Engsel Jendela  (  H )</v>
          </cell>
          <cell r="F194" t="str">
            <v>Bh</v>
          </cell>
          <cell r="H194">
            <v>4200</v>
          </cell>
        </row>
        <row r="195">
          <cell r="D195" t="str">
            <v>Grendel Pintu  ( Alfa )</v>
          </cell>
          <cell r="F195" t="str">
            <v>Bh</v>
          </cell>
          <cell r="H195">
            <v>4200</v>
          </cell>
        </row>
        <row r="196">
          <cell r="D196" t="str">
            <v>Grendel Pintu  Panjang ( sespen )</v>
          </cell>
          <cell r="F196" t="str">
            <v>Bh</v>
          </cell>
          <cell r="H196">
            <v>9000</v>
          </cell>
        </row>
        <row r="197">
          <cell r="D197" t="str">
            <v>Slot ( Kunci-kunci pintu  ) lokal</v>
          </cell>
          <cell r="F197" t="str">
            <v>Bh</v>
          </cell>
          <cell r="H197">
            <v>60600</v>
          </cell>
        </row>
        <row r="198">
          <cell r="D198" t="str">
            <v>Hak Angin</v>
          </cell>
          <cell r="F198" t="str">
            <v>Set</v>
          </cell>
          <cell r="H198">
            <v>7200</v>
          </cell>
        </row>
        <row r="199">
          <cell r="D199" t="str">
            <v>Cat Tembok Decolyd</v>
          </cell>
          <cell r="F199" t="str">
            <v>Kg</v>
          </cell>
          <cell r="H199">
            <v>9500</v>
          </cell>
        </row>
        <row r="200">
          <cell r="D200" t="str">
            <v>Plamur Tembok</v>
          </cell>
          <cell r="F200" t="str">
            <v>Kg</v>
          </cell>
          <cell r="H200">
            <v>3500</v>
          </cell>
        </row>
        <row r="201">
          <cell r="D201" t="str">
            <v>Cat Kayu Emco</v>
          </cell>
          <cell r="F201" t="str">
            <v>Kg</v>
          </cell>
          <cell r="H201">
            <v>33000</v>
          </cell>
        </row>
        <row r="202">
          <cell r="D202" t="str">
            <v>Dempul Kayu</v>
          </cell>
          <cell r="F202" t="str">
            <v>Kg</v>
          </cell>
          <cell r="H202">
            <v>10000</v>
          </cell>
        </row>
        <row r="203">
          <cell r="D203" t="str">
            <v>Cat Meny  kayu</v>
          </cell>
          <cell r="F203" t="str">
            <v>Kg</v>
          </cell>
          <cell r="H203">
            <v>9500</v>
          </cell>
        </row>
        <row r="204">
          <cell r="D204" t="str">
            <v>Minyak Cat / Thiner  B</v>
          </cell>
          <cell r="F204" t="str">
            <v>Ltr</v>
          </cell>
          <cell r="H204">
            <v>4500</v>
          </cell>
        </row>
        <row r="205">
          <cell r="D205" t="str">
            <v>Minyak Cat / Thiner  A</v>
          </cell>
          <cell r="F205" t="str">
            <v>Ltr</v>
          </cell>
          <cell r="H205">
            <v>13500</v>
          </cell>
        </row>
        <row r="206">
          <cell r="D206" t="str">
            <v>Residu ( Ter )</v>
          </cell>
          <cell r="F206" t="str">
            <v>Ltr</v>
          </cell>
          <cell r="H206">
            <v>3500</v>
          </cell>
        </row>
        <row r="207">
          <cell r="D207" t="str">
            <v>Teak oil</v>
          </cell>
          <cell r="F207" t="str">
            <v>Ltr</v>
          </cell>
          <cell r="H207">
            <v>4620</v>
          </cell>
        </row>
        <row r="208">
          <cell r="D208" t="str">
            <v>Kertas gosok ( rempelas )</v>
          </cell>
          <cell r="F208" t="str">
            <v>Lbr</v>
          </cell>
          <cell r="H208">
            <v>2500</v>
          </cell>
        </row>
        <row r="209">
          <cell r="D209" t="str">
            <v>Vernis</v>
          </cell>
          <cell r="F209" t="str">
            <v>Ltr</v>
          </cell>
          <cell r="H209">
            <v>11000</v>
          </cell>
        </row>
        <row r="210">
          <cell r="D210" t="str">
            <v xml:space="preserve">Politur </v>
          </cell>
          <cell r="F210" t="str">
            <v>Ltr</v>
          </cell>
          <cell r="H210">
            <v>23400</v>
          </cell>
        </row>
        <row r="211">
          <cell r="D211" t="str">
            <v>Lem  ( Kayu + Tembok )</v>
          </cell>
          <cell r="F211" t="str">
            <v>Kg</v>
          </cell>
          <cell r="H211">
            <v>8000</v>
          </cell>
        </row>
        <row r="212">
          <cell r="D212" t="str">
            <v>Kuas Eterna  4 "</v>
          </cell>
          <cell r="F212" t="str">
            <v>Bj</v>
          </cell>
          <cell r="H212">
            <v>10000</v>
          </cell>
        </row>
        <row r="213">
          <cell r="D213" t="str">
            <v>Soda api</v>
          </cell>
          <cell r="F213" t="str">
            <v>Kg</v>
          </cell>
          <cell r="H213">
            <v>22800</v>
          </cell>
        </row>
        <row r="214">
          <cell r="D214" t="str">
            <v>Cat  besi</v>
          </cell>
          <cell r="F214" t="str">
            <v>Kg</v>
          </cell>
          <cell r="H214">
            <v>33000</v>
          </cell>
        </row>
        <row r="215">
          <cell r="D215" t="str">
            <v>Cat Meny  besi</v>
          </cell>
          <cell r="F215" t="str">
            <v>Kg</v>
          </cell>
          <cell r="H215">
            <v>11600</v>
          </cell>
        </row>
        <row r="216">
          <cell r="D216" t="str">
            <v>Cat  term</v>
          </cell>
          <cell r="F216" t="str">
            <v>Kg</v>
          </cell>
          <cell r="H216">
            <v>27000</v>
          </cell>
        </row>
        <row r="217">
          <cell r="D217" t="str">
            <v>Glass bird</v>
          </cell>
          <cell r="F217" t="str">
            <v>Kg</v>
          </cell>
          <cell r="H217">
            <v>40200</v>
          </cell>
        </row>
        <row r="218">
          <cell r="D218" t="str">
            <v>Plamur  kayu</v>
          </cell>
          <cell r="F218" t="str">
            <v>Kg</v>
          </cell>
          <cell r="H218">
            <v>10000</v>
          </cell>
        </row>
        <row r="219">
          <cell r="D219" t="str">
            <v>Coutting</v>
          </cell>
          <cell r="F219" t="str">
            <v>Ltr</v>
          </cell>
          <cell r="H219">
            <v>50000</v>
          </cell>
        </row>
        <row r="220">
          <cell r="D220" t="str">
            <v>HCL / air keras</v>
          </cell>
          <cell r="F220" t="str">
            <v>Ltr</v>
          </cell>
          <cell r="H220">
            <v>10000</v>
          </cell>
        </row>
        <row r="221">
          <cell r="D221" t="str">
            <v>Solar</v>
          </cell>
          <cell r="F221" t="str">
            <v>Liter</v>
          </cell>
          <cell r="H221">
            <v>2200</v>
          </cell>
        </row>
        <row r="222">
          <cell r="D222" t="str">
            <v>Bensin</v>
          </cell>
          <cell r="F222" t="str">
            <v>Liter</v>
          </cell>
          <cell r="H222">
            <v>2400</v>
          </cell>
        </row>
        <row r="223">
          <cell r="D223" t="str">
            <v>Minyak Aspal</v>
          </cell>
          <cell r="F223" t="str">
            <v>Liter</v>
          </cell>
          <cell r="H223">
            <v>2640</v>
          </cell>
        </row>
        <row r="224">
          <cell r="D224" t="str">
            <v>Minyak Flux</v>
          </cell>
          <cell r="F224" t="str">
            <v>Liter</v>
          </cell>
          <cell r="H224">
            <v>3000</v>
          </cell>
        </row>
        <row r="225">
          <cell r="D225" t="str">
            <v>Minyak Tanah</v>
          </cell>
          <cell r="F225" t="str">
            <v>Liter</v>
          </cell>
          <cell r="H225">
            <v>1200</v>
          </cell>
        </row>
        <row r="226">
          <cell r="D226" t="str">
            <v>Minyak Pelumas</v>
          </cell>
          <cell r="F226" t="str">
            <v>Liter</v>
          </cell>
          <cell r="H226">
            <v>1800</v>
          </cell>
        </row>
        <row r="227">
          <cell r="D227" t="str">
            <v>Oli Gardan</v>
          </cell>
          <cell r="F227" t="str">
            <v>Liter</v>
          </cell>
          <cell r="H227">
            <v>30000</v>
          </cell>
        </row>
        <row r="228">
          <cell r="D228" t="str">
            <v>Stempet / Gemuk</v>
          </cell>
          <cell r="F228" t="str">
            <v>Kg</v>
          </cell>
          <cell r="H228">
            <v>20200</v>
          </cell>
        </row>
        <row r="229">
          <cell r="D229" t="str">
            <v>Air diangkut sejauh 3 Km</v>
          </cell>
          <cell r="F229" t="str">
            <v>M3</v>
          </cell>
          <cell r="H229">
            <v>30000</v>
          </cell>
        </row>
        <row r="230">
          <cell r="D230" t="str">
            <v>Bak Mandi teraso</v>
          </cell>
          <cell r="F230" t="str">
            <v>Bh</v>
          </cell>
          <cell r="H230">
            <v>66000</v>
          </cell>
        </row>
        <row r="231">
          <cell r="D231" t="str">
            <v>Bak  cuci  traso</v>
          </cell>
          <cell r="F231" t="str">
            <v>Bh</v>
          </cell>
          <cell r="H231">
            <v>120000</v>
          </cell>
        </row>
        <row r="232">
          <cell r="D232" t="str">
            <v>Tempat Sabun</v>
          </cell>
          <cell r="F232" t="str">
            <v>Bh</v>
          </cell>
          <cell r="H232">
            <v>24000</v>
          </cell>
        </row>
        <row r="233">
          <cell r="D233" t="str">
            <v>Pipa kurasan</v>
          </cell>
          <cell r="F233" t="str">
            <v>Bh</v>
          </cell>
          <cell r="H233">
            <v>19200</v>
          </cell>
        </row>
        <row r="234">
          <cell r="D234" t="str">
            <v>Kloset Jongkok teraso</v>
          </cell>
          <cell r="F234" t="str">
            <v>Bh</v>
          </cell>
          <cell r="H234">
            <v>42000</v>
          </cell>
        </row>
        <row r="235">
          <cell r="D235" t="str">
            <v>Kloset Jongkok Keramik</v>
          </cell>
          <cell r="F235" t="str">
            <v>Bh</v>
          </cell>
          <cell r="H235">
            <v>84000</v>
          </cell>
        </row>
        <row r="236">
          <cell r="D236" t="str">
            <v>Kloset Duduk Keramik</v>
          </cell>
          <cell r="F236" t="str">
            <v>Bh</v>
          </cell>
          <cell r="H236">
            <v>300000</v>
          </cell>
        </row>
        <row r="237">
          <cell r="D237" t="str">
            <v>Kloset Monoblok Lokal</v>
          </cell>
          <cell r="F237" t="str">
            <v>Bh</v>
          </cell>
          <cell r="H237">
            <v>360000</v>
          </cell>
        </row>
        <row r="238">
          <cell r="D238" t="str">
            <v xml:space="preserve">Bak Cuci Tangan Wastafel </v>
          </cell>
          <cell r="F238" t="str">
            <v>Bh</v>
          </cell>
          <cell r="H238">
            <v>396000</v>
          </cell>
        </row>
        <row r="239">
          <cell r="D239" t="str">
            <v>Bak Mandi Fiber glaas, 1.00 m x 1.00 m</v>
          </cell>
          <cell r="F239" t="str">
            <v>Bh</v>
          </cell>
          <cell r="H239">
            <v>350000</v>
          </cell>
        </row>
        <row r="240">
          <cell r="D240" t="str">
            <v>Bak Kip</v>
          </cell>
          <cell r="F240" t="str">
            <v>Bh</v>
          </cell>
          <cell r="H240">
            <v>540000</v>
          </cell>
        </row>
        <row r="241">
          <cell r="D241" t="str">
            <v>Partikel  boord  t = 18 mm (1.22 m x 2.42 m  )</v>
          </cell>
          <cell r="F241" t="str">
            <v>Lbr</v>
          </cell>
          <cell r="H241">
            <v>120000</v>
          </cell>
        </row>
        <row r="242">
          <cell r="D242" t="str">
            <v>Gypsum board  ( 1,2 x 2,4 m )</v>
          </cell>
          <cell r="F242" t="str">
            <v>M2</v>
          </cell>
          <cell r="H242">
            <v>44800</v>
          </cell>
        </row>
        <row r="243">
          <cell r="D243" t="str">
            <v>List Profil kecil  ( gypsum )</v>
          </cell>
          <cell r="F243" t="str">
            <v>M'</v>
          </cell>
          <cell r="H243">
            <v>10200</v>
          </cell>
        </row>
        <row r="244">
          <cell r="D244" t="str">
            <v>List Profil besar ( gypsum )</v>
          </cell>
          <cell r="F244" t="str">
            <v>M'</v>
          </cell>
          <cell r="H244">
            <v>18000</v>
          </cell>
        </row>
        <row r="245">
          <cell r="D245" t="str">
            <v>Bak Cuci Stenlis</v>
          </cell>
          <cell r="F245" t="str">
            <v>M2</v>
          </cell>
          <cell r="H245">
            <v>300000</v>
          </cell>
        </row>
        <row r="246">
          <cell r="D246" t="str">
            <v>Septictank dan Rembesan 6  m3</v>
          </cell>
          <cell r="F246" t="str">
            <v>Bh</v>
          </cell>
          <cell r="H246">
            <v>4200000</v>
          </cell>
        </row>
        <row r="247">
          <cell r="D247" t="str">
            <v>Ijuk</v>
          </cell>
          <cell r="F247" t="str">
            <v>Kg</v>
          </cell>
          <cell r="H247">
            <v>1000</v>
          </cell>
        </row>
        <row r="248">
          <cell r="D248" t="str">
            <v>Aspal kemas</v>
          </cell>
          <cell r="F248" t="str">
            <v>Kg</v>
          </cell>
          <cell r="H248">
            <v>3200</v>
          </cell>
        </row>
        <row r="249">
          <cell r="D249" t="str">
            <v>As-Buton</v>
          </cell>
          <cell r="F249" t="str">
            <v>Ton</v>
          </cell>
          <cell r="H249">
            <v>1320000</v>
          </cell>
        </row>
        <row r="250">
          <cell r="D250" t="str">
            <v>Kayu bakar</v>
          </cell>
          <cell r="F250" t="str">
            <v>M3</v>
          </cell>
          <cell r="H250">
            <v>120000</v>
          </cell>
        </row>
        <row r="251">
          <cell r="D251" t="str">
            <v>Aspal curah</v>
          </cell>
          <cell r="F251" t="str">
            <v>Kg</v>
          </cell>
          <cell r="H251">
            <v>3000</v>
          </cell>
        </row>
        <row r="252">
          <cell r="D252" t="str">
            <v>Grasak</v>
          </cell>
          <cell r="F252" t="str">
            <v>M3</v>
          </cell>
          <cell r="H252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Elektrik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43">
          <cell r="H43">
            <v>990000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"/>
      <sheetName val="RABA"/>
      <sheetName val="RABB"/>
      <sheetName val="RABC"/>
      <sheetName val="RABD"/>
      <sheetName val="RABE"/>
      <sheetName val="ANALIS"/>
      <sheetName val="UPAH"/>
    </sheetNames>
    <sheetDataSet>
      <sheetData sheetId="0" refreshError="1"/>
      <sheetData sheetId="1">
        <row r="104">
          <cell r="H104" t="str">
            <v>CV. KARYA UTAMA</v>
          </cell>
        </row>
        <row r="108">
          <cell r="H108" t="str">
            <v>MUHAMMAD ISWANDI</v>
          </cell>
        </row>
        <row r="109">
          <cell r="H109" t="str">
            <v>DIREKTUR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Kota"/>
      <sheetName val="Gal Limboto"/>
      <sheetName val="No Item 3.1 (4)"/>
      <sheetName val="No Item 7.1.(5)"/>
      <sheetName val="Rkp Btn K250"/>
      <sheetName val="Beton K250 Kt"/>
      <sheetName val="Beton K250 Lbt"/>
      <sheetName val="No Item 7.1 (8)"/>
      <sheetName val="Rkp Btn K125 "/>
      <sheetName val="Beton K125 Kt"/>
      <sheetName val="Beton K125 Lbt"/>
      <sheetName val="No Item 7.3.(1)  "/>
      <sheetName val="Rkp Besi Polos"/>
      <sheetName val="Dtr besi KT+Lbt"/>
      <sheetName val="No Item 7.3.(3) "/>
      <sheetName val="Rkp Besi Ulir"/>
      <sheetName val="Sket bs abtn"/>
      <sheetName val="Dtr besi KT"/>
      <sheetName val="Dtr besi Lbt"/>
      <sheetName val="No Item 7.6.(10)"/>
      <sheetName val="Rkp Png tpc"/>
      <sheetName val="Pengadaan Tpc"/>
      <sheetName val="No Item 7.6.(17)"/>
      <sheetName val="Rkp Pemcg"/>
      <sheetName val="Pemancangan Kt"/>
      <sheetName val="Pemancagan Lbt"/>
      <sheetName val="TTK PCNG"/>
      <sheetName val="Denah Kt"/>
      <sheetName val="Denah Lbt"/>
      <sheetName val="Bkst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/>
      <sheetData sheetId="1">
        <row r="15">
          <cell r="D15" t="str">
            <v>DIVISI   3.    PEKERJAAN TANAH</v>
          </cell>
        </row>
      </sheetData>
      <sheetData sheetId="2">
        <row r="10">
          <cell r="J10">
            <v>7407</v>
          </cell>
        </row>
      </sheetData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C-2"/>
      <sheetName val="D.K H"/>
      <sheetName val="RK"/>
      <sheetName val="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"/>
      <sheetName val="MUKAMC"/>
      <sheetName val="REKAP"/>
      <sheetName val="REKAPMC"/>
      <sheetName val="MOBILISASI"/>
      <sheetName val="GALIAN BIASA"/>
      <sheetName val="TIMBUNAN PILIHAN"/>
      <sheetName val="BETON K-225"/>
      <sheetName val="BETON K-225_ISI"/>
      <sheetName val="BETON K-175"/>
      <sheetName val="BETON K-125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0">
          <cell r="O140">
            <v>1360.4894000000002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55">
          <cell r="H55">
            <v>110877.69278200001</v>
          </cell>
        </row>
      </sheetData>
      <sheetData sheetId="23"/>
      <sheetData sheetId="24"/>
      <sheetData sheetId="25"/>
      <sheetData sheetId="26" refreshError="1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>
        <row r="55">
          <cell r="H55">
            <v>103726.354036</v>
          </cell>
        </row>
      </sheetData>
      <sheetData sheetId="39"/>
      <sheetData sheetId="40" refreshError="1">
        <row r="55">
          <cell r="H55">
            <v>117280.57437799999</v>
          </cell>
        </row>
      </sheetData>
      <sheetData sheetId="41"/>
      <sheetData sheetId="42" refreshError="1">
        <row r="55">
          <cell r="H55">
            <v>100101.043762</v>
          </cell>
        </row>
      </sheetData>
      <sheetData sheetId="43"/>
      <sheetData sheetId="44" refreshError="1">
        <row r="55">
          <cell r="H55">
            <v>161459.92681799998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>
        <row r="55">
          <cell r="H55">
            <v>182678.30472000001</v>
          </cell>
        </row>
      </sheetData>
      <sheetData sheetId="52"/>
      <sheetData sheetId="53" refreshError="1">
        <row r="55">
          <cell r="H55">
            <v>282041.38275749999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 refreshError="1">
        <row r="11">
          <cell r="E11">
            <v>129250</v>
          </cell>
        </row>
        <row r="29">
          <cell r="E29">
            <v>39000</v>
          </cell>
        </row>
        <row r="30">
          <cell r="E30">
            <v>25452</v>
          </cell>
        </row>
        <row r="32">
          <cell r="E32">
            <v>39000</v>
          </cell>
        </row>
        <row r="38">
          <cell r="E38">
            <v>36250</v>
          </cell>
        </row>
        <row r="49">
          <cell r="E49">
            <v>29106</v>
          </cell>
        </row>
        <row r="53">
          <cell r="E53">
            <v>2100</v>
          </cell>
        </row>
        <row r="54">
          <cell r="E54">
            <v>2100</v>
          </cell>
        </row>
        <row r="55">
          <cell r="E55">
            <v>15400</v>
          </cell>
        </row>
        <row r="66">
          <cell r="E66">
            <v>35000</v>
          </cell>
        </row>
        <row r="69">
          <cell r="E69">
            <v>37500</v>
          </cell>
        </row>
        <row r="70">
          <cell r="E70">
            <v>35000</v>
          </cell>
        </row>
        <row r="71">
          <cell r="E71">
            <v>50000</v>
          </cell>
        </row>
        <row r="74">
          <cell r="E74">
            <v>28875</v>
          </cell>
        </row>
        <row r="77">
          <cell r="E77">
            <v>25000</v>
          </cell>
        </row>
        <row r="79">
          <cell r="E79">
            <v>35000</v>
          </cell>
        </row>
      </sheetData>
      <sheetData sheetId="169"/>
      <sheetData sheetId="170"/>
      <sheetData sheetId="171"/>
      <sheetData sheetId="17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5">
          <cell r="H55">
            <v>59896.230880000003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39">
          <cell r="E39">
            <v>168976.5</v>
          </cell>
        </row>
        <row r="67">
          <cell r="E67">
            <v>40000</v>
          </cell>
        </row>
        <row r="75">
          <cell r="E75">
            <v>23100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H (3)"/>
      <sheetName val="E"/>
      <sheetName val="K"/>
      <sheetName val="bahan"/>
      <sheetName val="analis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  <sheetName val="ALAT"/>
    </sheetNames>
    <sheetDataSet>
      <sheetData sheetId="0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W_NG"/>
      <sheetName val="HARGA"/>
      <sheetName val="ANALISA"/>
      <sheetName val="RAB_KTR"/>
      <sheetName val="RAB_KTR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ULE"/>
      <sheetName val="Rekap"/>
      <sheetName val="rab"/>
      <sheetName val="Harga Satuan"/>
      <sheetName val="Harga Jadi Alat"/>
      <sheetName val="Analisa E"/>
      <sheetName val="mtod"/>
      <sheetName val="Analisa K"/>
      <sheetName val="Harga Jadi Pekerjaan"/>
      <sheetName val="Analisa BOW"/>
      <sheetName val="schedulle"/>
      <sheetName val="HAL 9"/>
      <sheetName val="rab pasbat"/>
      <sheetName val="rab Dueker"/>
      <sheetName val="Harga Alat + Spec"/>
      <sheetName val="Harga Jadi Pekerja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5">
          <cell r="O65">
            <v>1180.68</v>
          </cell>
        </row>
        <row r="467">
          <cell r="O467">
            <v>75856.14</v>
          </cell>
        </row>
        <row r="601">
          <cell r="O601">
            <v>289264.84000000003</v>
          </cell>
        </row>
        <row r="1003">
          <cell r="O1003">
            <v>7190.14</v>
          </cell>
        </row>
        <row r="2075">
          <cell r="O2075">
            <v>112370</v>
          </cell>
        </row>
        <row r="2142">
          <cell r="O2142">
            <v>21532.57</v>
          </cell>
        </row>
        <row r="2209">
          <cell r="O2209">
            <v>5504.01</v>
          </cell>
        </row>
        <row r="2611">
          <cell r="O2611">
            <v>17777.78</v>
          </cell>
        </row>
        <row r="2678">
          <cell r="O2678">
            <v>226.07</v>
          </cell>
        </row>
      </sheetData>
      <sheetData sheetId="8"/>
      <sheetData sheetId="9">
        <row r="28">
          <cell r="K28">
            <v>5100</v>
          </cell>
        </row>
        <row r="111">
          <cell r="K111">
            <v>135287.5</v>
          </cell>
        </row>
        <row r="121">
          <cell r="K121">
            <v>527550</v>
          </cell>
        </row>
        <row r="128">
          <cell r="K128">
            <v>2802487.5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D.Kuantitas"/>
      <sheetName val="Form.an."/>
      <sheetName val="Analisa"/>
      <sheetName val="Upah&amp;Bahan"/>
      <sheetName val="M.Pekerjaan"/>
      <sheetName val="jp"/>
      <sheetName val="D.P.yaran Utama"/>
      <sheetName val="Lamp.Surat"/>
      <sheetName val="Data Alat"/>
      <sheetName val="D. Personalia"/>
      <sheetName val="D.Pek.subkontrak"/>
      <sheetName val="D.Keb.AlatMin."/>
    </sheetNames>
    <sheetDataSet>
      <sheetData sheetId="0"/>
      <sheetData sheetId="1"/>
      <sheetData sheetId="2" refreshError="1"/>
      <sheetData sheetId="3" refreshError="1"/>
      <sheetData sheetId="4" refreshError="1"/>
      <sheetData sheetId="5">
        <row r="253">
          <cell r="A253">
            <v>3</v>
          </cell>
        </row>
        <row r="266">
          <cell r="A266" t="str">
            <v>IV</v>
          </cell>
        </row>
        <row r="271">
          <cell r="A271" t="str">
            <v>V</v>
          </cell>
        </row>
        <row r="276">
          <cell r="A276" t="str">
            <v>VI</v>
          </cell>
        </row>
      </sheetData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er"/>
      <sheetName val="Sheet2"/>
      <sheetName val="RAB"/>
      <sheetName val="Mobilisasi"/>
      <sheetName val="Drainase"/>
      <sheetName val="NP (4)"/>
      <sheetName val="Tanah"/>
      <sheetName val="Beton"/>
      <sheetName val="NP"/>
      <sheetName val="NP (2)"/>
      <sheetName val="NP (3)"/>
      <sheetName val="pERKERASAN"/>
      <sheetName val="Lain-Lain"/>
      <sheetName val="Harga Dasa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"/>
      <sheetName val="REKAPITULASI"/>
      <sheetName val="DIV5-BM"/>
      <sheetName val="DIV7-BM"/>
      <sheetName val="sewa ala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Satuan Upah dan Bahan"/>
      <sheetName val="Price BOW"/>
      <sheetName val="BOW2"/>
      <sheetName val="BOW"/>
      <sheetName val="PRICE"/>
      <sheetName val="List-Alat"/>
      <sheetName val="ANalat"/>
      <sheetName val="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SAT"/>
      <sheetName val="anal"/>
      <sheetName val="Cover"/>
      <sheetName val="5-ALAT(1)"/>
      <sheetName val="BAHAN"/>
      <sheetName val="ANL"/>
      <sheetName val="BAG_2"/>
      <sheetName val="Analis Kusen 1 ESKALASI"/>
      <sheetName val="H.Satuan"/>
      <sheetName val="k-300"/>
      <sheetName val="SEX"/>
      <sheetName val="K"/>
      <sheetName val="STR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ANALIS"/>
      <sheetName val="Fak"/>
      <sheetName val="Rek-Tot"/>
      <sheetName val="H-SAT"/>
      <sheetName val="H. Dasar"/>
      <sheetName val="BAR SCREEN"/>
      <sheetName val="rab - persiapan &amp; lantai-1"/>
      <sheetName val="harsat"/>
      <sheetName val="UNIT PRICE"/>
      <sheetName val="DAF-1"/>
      <sheetName val="5-ALAT"/>
      <sheetName val="NP umum"/>
      <sheetName val="NP tanah"/>
      <sheetName val="3-DIV4"/>
      <sheetName val="8LT 12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rumus"/>
      <sheetName val="anal Lamp 4a"/>
      <sheetName val="HARGA ALAT"/>
      <sheetName val="BQ-E20-02(Rp)"/>
      <sheetName val="SCH"/>
      <sheetName val="RAB"/>
      <sheetName val="ANBOW-2008"/>
      <sheetName val="rekap-ans"/>
      <sheetName val="Sheet1"/>
      <sheetName val="DAF-5"/>
      <sheetName val="Harga-RAB"/>
      <sheetName val="Vol Sipil &amp; Ars"/>
      <sheetName val="Grand total"/>
      <sheetName val="Daf.Harga"/>
      <sheetName val="Alat R"/>
      <sheetName val="Analisa SNI"/>
      <sheetName val="03"/>
      <sheetName val="FINISHING"/>
      <sheetName val="Bill-2"/>
      <sheetName val="Harga Satuan"/>
      <sheetName val="an. struktur"/>
      <sheetName val="Dashboard"/>
      <sheetName val="2_2"/>
      <sheetName val="satuan_pek"/>
      <sheetName val="anaUTama"/>
      <sheetName val="anaMob"/>
      <sheetName val="HB"/>
      <sheetName val="DIVI3"/>
      <sheetName val="ANALISA PEK.UMUM"/>
      <sheetName val="NS GD.UTAMA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TIME SCHEDULE"/>
      <sheetName val="Bill Of Quantity"/>
      <sheetName val="an1"/>
      <sheetName val="ut1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ANA-HRG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ahs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DAFTAR HARGA"/>
      <sheetName val="HARGA SAT"/>
      <sheetName val="APEK"/>
      <sheetName val="ASAT"/>
      <sheetName val="BAG-2"/>
      <sheetName val="analt"/>
      <sheetName val="Currency Rate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Bill of Qty MEP"/>
      <sheetName val="FLAF&amp;PARTSI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Sheet1"/>
      <sheetName val="Sheet2"/>
      <sheetName val="Sheet3"/>
      <sheetName val="NET"/>
    </sheetNames>
    <sheetDataSet>
      <sheetData sheetId="0" refreshError="1">
        <row r="17">
          <cell r="H17">
            <v>13400</v>
          </cell>
        </row>
        <row r="25">
          <cell r="H25">
            <v>26800</v>
          </cell>
        </row>
        <row r="33">
          <cell r="H33">
            <v>41870</v>
          </cell>
        </row>
        <row r="52">
          <cell r="H52">
            <v>28950</v>
          </cell>
        </row>
        <row r="74">
          <cell r="H74">
            <v>325600</v>
          </cell>
        </row>
        <row r="107">
          <cell r="H107">
            <v>159790</v>
          </cell>
        </row>
        <row r="119">
          <cell r="H119">
            <v>88290</v>
          </cell>
        </row>
        <row r="141">
          <cell r="R141">
            <v>500000</v>
          </cell>
        </row>
        <row r="142">
          <cell r="R142">
            <v>2500000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Harga Sat"/>
      <sheetName val="Daftar Analisa"/>
      <sheetName val="REKAP BALITTRA PISAH"/>
      <sheetName val="BJB 5 PKT PISAH "/>
      <sheetName val="BINUANG KTR GD PISAH"/>
      <sheetName val="TANGGUL MESS GD PISAH"/>
      <sheetName val="BELANDEAN GD KTR PISAH"/>
    </sheetNames>
    <sheetDataSet>
      <sheetData sheetId="0"/>
      <sheetData sheetId="1">
        <row r="10">
          <cell r="D10">
            <v>30000</v>
          </cell>
        </row>
        <row r="11">
          <cell r="D11">
            <v>33000</v>
          </cell>
        </row>
        <row r="12">
          <cell r="D12">
            <v>47500</v>
          </cell>
        </row>
        <row r="13">
          <cell r="D13">
            <v>45000</v>
          </cell>
        </row>
        <row r="20">
          <cell r="D20">
            <v>70000</v>
          </cell>
        </row>
        <row r="21">
          <cell r="D21">
            <v>72000</v>
          </cell>
        </row>
        <row r="22">
          <cell r="D22">
            <v>1000</v>
          </cell>
        </row>
        <row r="29">
          <cell r="D29">
            <v>32890</v>
          </cell>
        </row>
        <row r="30">
          <cell r="D30">
            <v>2055000</v>
          </cell>
        </row>
        <row r="33">
          <cell r="D33">
            <v>4500000</v>
          </cell>
        </row>
        <row r="35">
          <cell r="D35">
            <v>4000000</v>
          </cell>
        </row>
        <row r="38">
          <cell r="D38">
            <v>350</v>
          </cell>
        </row>
        <row r="42">
          <cell r="D42">
            <v>49500</v>
          </cell>
        </row>
        <row r="43">
          <cell r="D43">
            <v>55000</v>
          </cell>
        </row>
        <row r="47">
          <cell r="D47">
            <v>76000</v>
          </cell>
        </row>
        <row r="49">
          <cell r="D49">
            <v>29550</v>
          </cell>
        </row>
        <row r="50">
          <cell r="D50">
            <v>29700</v>
          </cell>
        </row>
        <row r="51">
          <cell r="D51">
            <v>30250</v>
          </cell>
        </row>
        <row r="52">
          <cell r="D52">
            <v>37500</v>
          </cell>
        </row>
        <row r="54">
          <cell r="D54">
            <v>48400</v>
          </cell>
        </row>
        <row r="55">
          <cell r="D55">
            <v>64900</v>
          </cell>
        </row>
        <row r="56">
          <cell r="D56">
            <v>13420</v>
          </cell>
        </row>
        <row r="59">
          <cell r="D59">
            <v>22000</v>
          </cell>
        </row>
        <row r="60">
          <cell r="D60">
            <v>17650</v>
          </cell>
        </row>
        <row r="69">
          <cell r="D69">
            <v>14000</v>
          </cell>
        </row>
        <row r="70">
          <cell r="D70">
            <v>6000</v>
          </cell>
        </row>
        <row r="71">
          <cell r="D71">
            <v>7500</v>
          </cell>
        </row>
        <row r="72">
          <cell r="D72">
            <v>9700</v>
          </cell>
        </row>
        <row r="73">
          <cell r="D73">
            <v>3950</v>
          </cell>
        </row>
        <row r="74">
          <cell r="D74">
            <v>8000</v>
          </cell>
        </row>
        <row r="75">
          <cell r="D75">
            <v>37000</v>
          </cell>
        </row>
        <row r="76">
          <cell r="D76">
            <v>45000</v>
          </cell>
        </row>
        <row r="77">
          <cell r="D77">
            <v>68000</v>
          </cell>
        </row>
        <row r="78">
          <cell r="D78">
            <v>42500</v>
          </cell>
        </row>
        <row r="81">
          <cell r="D81">
            <v>19470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Daftar Analisa"/>
      <sheetName val="Harga Sat"/>
    </sheetNames>
    <sheetDataSet>
      <sheetData sheetId="0" refreshError="1"/>
      <sheetData sheetId="1" refreshError="1"/>
      <sheetData sheetId="2" refreshError="1"/>
      <sheetData sheetId="3" refreshError="1">
        <row r="16">
          <cell r="E16">
            <v>79750</v>
          </cell>
        </row>
        <row r="17">
          <cell r="E17">
            <v>66550</v>
          </cell>
        </row>
        <row r="18">
          <cell r="E18">
            <v>55000</v>
          </cell>
        </row>
        <row r="23">
          <cell r="E23">
            <v>1606</v>
          </cell>
        </row>
        <row r="27">
          <cell r="E27">
            <v>9570</v>
          </cell>
        </row>
        <row r="28">
          <cell r="E28">
            <v>11220</v>
          </cell>
        </row>
        <row r="30">
          <cell r="E30">
            <v>1705000</v>
          </cell>
        </row>
        <row r="31">
          <cell r="E31">
            <v>1430000</v>
          </cell>
        </row>
        <row r="36">
          <cell r="E36">
            <v>2500</v>
          </cell>
        </row>
        <row r="38">
          <cell r="E38">
            <v>3500</v>
          </cell>
        </row>
        <row r="39">
          <cell r="E39">
            <v>1265</v>
          </cell>
        </row>
        <row r="43">
          <cell r="E43">
            <v>56100</v>
          </cell>
        </row>
        <row r="44">
          <cell r="E44">
            <v>45100</v>
          </cell>
        </row>
        <row r="47">
          <cell r="E47">
            <v>61050</v>
          </cell>
        </row>
        <row r="52">
          <cell r="E52">
            <v>14300</v>
          </cell>
        </row>
        <row r="57">
          <cell r="E57">
            <v>22275</v>
          </cell>
        </row>
        <row r="70">
          <cell r="E70">
            <v>28050</v>
          </cell>
        </row>
        <row r="71">
          <cell r="E71">
            <v>9020</v>
          </cell>
        </row>
        <row r="73">
          <cell r="E73">
            <v>13970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 TOILET WISATA 2013"/>
      <sheetName val="Harga Sat"/>
      <sheetName val="Daftar Analisa"/>
      <sheetName val="analisa "/>
      <sheetName val="anls"/>
      <sheetName val="harga"/>
      <sheetName val="Analis"/>
      <sheetName val="rab toilet wisata"/>
    </sheetNames>
    <sheetDataSet>
      <sheetData sheetId="0" refreshError="1"/>
      <sheetData sheetId="1" refreshError="1"/>
      <sheetData sheetId="2" refreshError="1">
        <row r="40">
          <cell r="F40">
            <v>135577.5</v>
          </cell>
        </row>
        <row r="48">
          <cell r="F48">
            <v>358150</v>
          </cell>
        </row>
        <row r="385">
          <cell r="F385">
            <v>728700</v>
          </cell>
        </row>
        <row r="417">
          <cell r="F417">
            <v>120344</v>
          </cell>
        </row>
        <row r="434">
          <cell r="F434">
            <v>121844</v>
          </cell>
        </row>
        <row r="589">
          <cell r="F589">
            <v>11424.75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.PAUD"/>
      <sheetName val="RAB G. PAUD"/>
      <sheetName val="ANALIS"/>
      <sheetName val="UPAH &amp; BAHAN"/>
    </sheetNames>
    <sheetDataSet>
      <sheetData sheetId="0"/>
      <sheetData sheetId="1"/>
      <sheetData sheetId="2"/>
      <sheetData sheetId="3">
        <row r="11">
          <cell r="F11">
            <v>60000</v>
          </cell>
        </row>
        <row r="12">
          <cell r="F12">
            <v>55000</v>
          </cell>
        </row>
        <row r="13">
          <cell r="F13">
            <v>50000</v>
          </cell>
        </row>
        <row r="17">
          <cell r="F17">
            <v>40000</v>
          </cell>
        </row>
        <row r="18">
          <cell r="F18">
            <v>45000</v>
          </cell>
        </row>
        <row r="25">
          <cell r="F25">
            <v>58050</v>
          </cell>
        </row>
        <row r="27">
          <cell r="F27">
            <v>118800</v>
          </cell>
        </row>
        <row r="28">
          <cell r="F28">
            <v>118800</v>
          </cell>
        </row>
        <row r="29">
          <cell r="F29">
            <v>180900</v>
          </cell>
        </row>
        <row r="31">
          <cell r="F31">
            <v>1188</v>
          </cell>
        </row>
        <row r="34">
          <cell r="F34">
            <v>173250</v>
          </cell>
        </row>
        <row r="35">
          <cell r="F35">
            <v>432</v>
          </cell>
        </row>
        <row r="39">
          <cell r="F39">
            <v>1260000</v>
          </cell>
        </row>
        <row r="40">
          <cell r="F40">
            <v>1320000</v>
          </cell>
        </row>
        <row r="43">
          <cell r="F43">
            <v>3720000</v>
          </cell>
        </row>
        <row r="44">
          <cell r="F44">
            <v>3960000</v>
          </cell>
        </row>
        <row r="45">
          <cell r="F45">
            <v>1000000</v>
          </cell>
        </row>
        <row r="46">
          <cell r="F46">
            <v>900000</v>
          </cell>
        </row>
        <row r="52">
          <cell r="F52">
            <v>12000</v>
          </cell>
        </row>
        <row r="55">
          <cell r="F55">
            <v>17550</v>
          </cell>
        </row>
        <row r="56">
          <cell r="F56">
            <v>21060</v>
          </cell>
        </row>
        <row r="68">
          <cell r="F68">
            <v>49680</v>
          </cell>
        </row>
        <row r="69">
          <cell r="F69">
            <v>61560</v>
          </cell>
        </row>
        <row r="73">
          <cell r="F73">
            <v>22230</v>
          </cell>
        </row>
        <row r="74">
          <cell r="F74">
            <v>30420</v>
          </cell>
        </row>
        <row r="75">
          <cell r="F75">
            <v>25740</v>
          </cell>
        </row>
        <row r="79">
          <cell r="F79">
            <v>35100</v>
          </cell>
        </row>
        <row r="80">
          <cell r="F80">
            <v>27000</v>
          </cell>
        </row>
        <row r="83">
          <cell r="F83">
            <v>54000</v>
          </cell>
        </row>
        <row r="85">
          <cell r="F85">
            <v>48600</v>
          </cell>
        </row>
        <row r="87">
          <cell r="F87">
            <v>48600</v>
          </cell>
        </row>
        <row r="91">
          <cell r="F91">
            <v>118800</v>
          </cell>
        </row>
        <row r="93">
          <cell r="F93">
            <v>9000</v>
          </cell>
        </row>
      </sheetData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XXXXXXXX0"/>
      <sheetName val="XXXXXXXX1"/>
      <sheetName val="XXXXXXXX2"/>
      <sheetName val="XXXX"/>
      <sheetName val="pldt"/>
      <sheetName val="REKAP (2)"/>
      <sheetName val="BQ (2)"/>
      <sheetName val="REKAP"/>
      <sheetName val="BQ"/>
      <sheetName val="Sheet1"/>
      <sheetName val="Daftar harsat"/>
      <sheetName val="bahan print"/>
      <sheetName val="Upah Print"/>
      <sheetName val="Alat print"/>
      <sheetName val="an-str"/>
      <sheetName val="an-ars"/>
      <sheetName val="analisa ARS"/>
      <sheetName val="an-precast pelat"/>
      <sheetName val="perh besi precast pelat"/>
      <sheetName val="an-precast Balok"/>
      <sheetName val="H.Sat-Elek"/>
      <sheetName val="ahs-elektrikal"/>
      <sheetName val="ANALISA-M"/>
      <sheetName val="H.Sat-Mek"/>
      <sheetName val="BHN"/>
      <sheetName val="UPAH"/>
      <sheetName val="DUCT"/>
      <sheetName val="#REF"/>
      <sheetName val="Master 1.0"/>
      <sheetName val="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aftar Isi_Analis K"/>
      <sheetName val="Analis K"/>
      <sheetName val="Upah_Material_Alat_Analis K"/>
      <sheetName val="Ganti_Judul"/>
      <sheetName val="Pembilang"/>
      <sheetName val="Persentase_2 digit"/>
      <sheetName val="Persentase_3 digit"/>
    </sheetNames>
    <sheetDataSet>
      <sheetData sheetId="0"/>
      <sheetData sheetId="1"/>
      <sheetData sheetId="2">
        <row r="96">
          <cell r="C96" t="str">
            <v>E001</v>
          </cell>
          <cell r="D96" t="str">
            <v>Bulldozer - 110 HP</v>
          </cell>
          <cell r="E96">
            <v>8</v>
          </cell>
          <cell r="F96">
            <v>9600</v>
          </cell>
          <cell r="G96">
            <v>110</v>
          </cell>
          <cell r="H96">
            <v>173263000</v>
          </cell>
          <cell r="I96">
            <v>0.20483000000000001</v>
          </cell>
          <cell r="J96">
            <v>37881.667878400003</v>
          </cell>
        </row>
        <row r="97">
          <cell r="C97" t="str">
            <v>E003</v>
          </cell>
          <cell r="D97" t="str">
            <v>Bulldozer - 65 HP</v>
          </cell>
          <cell r="E97">
            <v>8</v>
          </cell>
          <cell r="F97">
            <v>9600</v>
          </cell>
          <cell r="G97">
            <v>65</v>
          </cell>
          <cell r="H97">
            <v>112111000</v>
          </cell>
          <cell r="I97">
            <v>0.20483000000000001</v>
          </cell>
          <cell r="J97">
            <v>24511.590284800001</v>
          </cell>
        </row>
        <row r="98">
          <cell r="C98" t="str">
            <v>E010</v>
          </cell>
          <cell r="D98" t="str">
            <v>Motor grader - 115 HP</v>
          </cell>
          <cell r="E98">
            <v>8</v>
          </cell>
          <cell r="F98">
            <v>12000</v>
          </cell>
          <cell r="G98">
            <v>115</v>
          </cell>
          <cell r="H98">
            <v>154917000</v>
          </cell>
          <cell r="I98">
            <v>0.20483000000000001</v>
          </cell>
          <cell r="J98">
            <v>33870.557145599996</v>
          </cell>
        </row>
        <row r="99">
          <cell r="C99" t="str">
            <v>E020</v>
          </cell>
          <cell r="D99" t="str">
            <v>Hydraulic excavator - 1.3 m3 / 90 HP</v>
          </cell>
          <cell r="E99">
            <v>8</v>
          </cell>
          <cell r="F99">
            <v>12000</v>
          </cell>
          <cell r="G99">
            <v>90</v>
          </cell>
          <cell r="H99">
            <v>203838000</v>
          </cell>
          <cell r="I99">
            <v>0.20483000000000001</v>
          </cell>
          <cell r="J99">
            <v>44566.488038400006</v>
          </cell>
        </row>
        <row r="100">
          <cell r="C100" t="str">
            <v>E031</v>
          </cell>
          <cell r="D100" t="str">
            <v>Mesin pemecah batu - 30 ton / 140 HP</v>
          </cell>
          <cell r="E100">
            <v>10</v>
          </cell>
          <cell r="F100">
            <v>15000</v>
          </cell>
          <cell r="G100">
            <v>140</v>
          </cell>
          <cell r="H100">
            <v>294328000</v>
          </cell>
          <cell r="I100">
            <v>0.18062</v>
          </cell>
          <cell r="J100">
            <v>57510.278425600001</v>
          </cell>
        </row>
        <row r="101">
          <cell r="C101" t="str">
            <v>E032</v>
          </cell>
          <cell r="D101" t="str">
            <v>Crusher - 20 ton / 95 HP</v>
          </cell>
          <cell r="E101">
            <v>10</v>
          </cell>
          <cell r="F101">
            <v>15000</v>
          </cell>
          <cell r="G101">
            <v>95</v>
          </cell>
          <cell r="H101">
            <v>227201000</v>
          </cell>
          <cell r="I101">
            <v>0.18062</v>
          </cell>
          <cell r="J101">
            <v>44393.984835199997</v>
          </cell>
        </row>
        <row r="102">
          <cell r="C102" t="str">
            <v>E033</v>
          </cell>
          <cell r="D102" t="str">
            <v>Crusher - 10 ton / 15 HP</v>
          </cell>
          <cell r="E102">
            <v>8</v>
          </cell>
          <cell r="F102">
            <v>12000</v>
          </cell>
          <cell r="G102">
            <v>15</v>
          </cell>
          <cell r="H102">
            <v>123928000</v>
          </cell>
          <cell r="I102">
            <v>0.20483000000000001</v>
          </cell>
          <cell r="J102">
            <v>27095.221350400003</v>
          </cell>
        </row>
        <row r="103">
          <cell r="C103" t="str">
            <v>E040</v>
          </cell>
          <cell r="D103" t="str">
            <v>Mesin penyaring - 80 HP</v>
          </cell>
          <cell r="E103">
            <v>8</v>
          </cell>
          <cell r="F103">
            <v>12000</v>
          </cell>
          <cell r="G103">
            <v>80</v>
          </cell>
          <cell r="H103">
            <v>103273000</v>
          </cell>
          <cell r="I103">
            <v>0.20483000000000001</v>
          </cell>
          <cell r="J103">
            <v>22579.278246400001</v>
          </cell>
        </row>
        <row r="104">
          <cell r="C104" t="str">
            <v>E051</v>
          </cell>
          <cell r="D104" t="str">
            <v>Track loader - 135 HP</v>
          </cell>
          <cell r="E104">
            <v>8</v>
          </cell>
          <cell r="F104">
            <v>12000</v>
          </cell>
          <cell r="G104">
            <v>135</v>
          </cell>
          <cell r="H104">
            <v>214030000</v>
          </cell>
          <cell r="I104">
            <v>0.20483000000000001</v>
          </cell>
          <cell r="J104">
            <v>46794.834304000004</v>
          </cell>
        </row>
        <row r="105">
          <cell r="C105" t="str">
            <v>E052</v>
          </cell>
          <cell r="D105" t="str">
            <v>Wheel loader - 80 HP</v>
          </cell>
          <cell r="E105">
            <v>8</v>
          </cell>
          <cell r="F105">
            <v>12000</v>
          </cell>
          <cell r="G105">
            <v>115</v>
          </cell>
          <cell r="H105">
            <v>112111000</v>
          </cell>
          <cell r="I105">
            <v>0.20483000000000001</v>
          </cell>
          <cell r="J105">
            <v>24511.590284800001</v>
          </cell>
        </row>
        <row r="106">
          <cell r="C106" t="str">
            <v>E053</v>
          </cell>
          <cell r="D106" t="str">
            <v>Wheel tractor - 60 HP</v>
          </cell>
          <cell r="E106">
            <v>10</v>
          </cell>
          <cell r="F106">
            <v>15000</v>
          </cell>
          <cell r="G106">
            <v>60</v>
          </cell>
          <cell r="H106">
            <v>41354000</v>
          </cell>
          <cell r="I106">
            <v>0.18062</v>
          </cell>
          <cell r="J106">
            <v>8080.3731007999995</v>
          </cell>
        </row>
        <row r="107">
          <cell r="C107" t="str">
            <v>E080</v>
          </cell>
          <cell r="D107" t="str">
            <v>Mesin gilas 3 roda - 8 _ 10 ton / 51 HP</v>
          </cell>
          <cell r="E107">
            <v>10</v>
          </cell>
          <cell r="F107">
            <v>15000</v>
          </cell>
          <cell r="G107">
            <v>51</v>
          </cell>
          <cell r="H107">
            <v>61828000</v>
          </cell>
          <cell r="I107">
            <v>0.18062</v>
          </cell>
          <cell r="J107">
            <v>12080.8944256</v>
          </cell>
        </row>
        <row r="108">
          <cell r="C108" t="str">
            <v>E081</v>
          </cell>
          <cell r="D108" t="str">
            <v>Tandem roller - 6 _ 10 ton / 40 HP</v>
          </cell>
          <cell r="E108">
            <v>10</v>
          </cell>
          <cell r="F108">
            <v>15000</v>
          </cell>
          <cell r="G108">
            <v>40</v>
          </cell>
          <cell r="H108">
            <v>92735000</v>
          </cell>
          <cell r="I108">
            <v>0.18062</v>
          </cell>
          <cell r="J108">
            <v>18119.973872000002</v>
          </cell>
        </row>
        <row r="109">
          <cell r="C109" t="str">
            <v>E082</v>
          </cell>
          <cell r="D109" t="str">
            <v>Self vibrator roller - 10 ton / 35 HP</v>
          </cell>
          <cell r="E109">
            <v>8</v>
          </cell>
          <cell r="F109">
            <v>12000</v>
          </cell>
          <cell r="G109">
            <v>35</v>
          </cell>
          <cell r="H109">
            <v>103074000</v>
          </cell>
          <cell r="I109">
            <v>0.20483000000000001</v>
          </cell>
          <cell r="J109">
            <v>22535.769523200001</v>
          </cell>
        </row>
        <row r="110">
          <cell r="C110" t="str">
            <v>E083</v>
          </cell>
          <cell r="D110" t="str">
            <v>Towed vibrator roller - 2 _ 3 ton / 6 HP</v>
          </cell>
          <cell r="E110">
            <v>8</v>
          </cell>
          <cell r="F110">
            <v>12000</v>
          </cell>
          <cell r="G110">
            <v>6</v>
          </cell>
          <cell r="H110">
            <v>51524000</v>
          </cell>
          <cell r="I110">
            <v>0.20483000000000001</v>
          </cell>
          <cell r="J110">
            <v>11265.042483199999</v>
          </cell>
        </row>
        <row r="111">
          <cell r="C111" t="str">
            <v>E084</v>
          </cell>
          <cell r="D111" t="str">
            <v>Mesin gilas roda karet - 8 _ 15 ton / 95 HP</v>
          </cell>
          <cell r="E111">
            <v>10</v>
          </cell>
          <cell r="F111">
            <v>15000</v>
          </cell>
          <cell r="G111">
            <v>95</v>
          </cell>
          <cell r="H111">
            <v>133962000</v>
          </cell>
          <cell r="I111">
            <v>0.18062</v>
          </cell>
          <cell r="J111">
            <v>26175.531782400001</v>
          </cell>
        </row>
        <row r="112">
          <cell r="C112" t="str">
            <v>E087</v>
          </cell>
          <cell r="D112" t="str">
            <v>Vibrator roller - 600 kg / 7 HP</v>
          </cell>
          <cell r="E112">
            <v>6</v>
          </cell>
          <cell r="F112">
            <v>7200</v>
          </cell>
          <cell r="G112">
            <v>7</v>
          </cell>
          <cell r="H112">
            <v>21735000</v>
          </cell>
          <cell r="I112">
            <v>0.24687999999999999</v>
          </cell>
          <cell r="J112">
            <v>5629.4693280000001</v>
          </cell>
        </row>
        <row r="113">
          <cell r="C113" t="str">
            <v>E088</v>
          </cell>
          <cell r="D113" t="str">
            <v>Plate vibrator tamper - 4 HP</v>
          </cell>
          <cell r="E113">
            <v>6</v>
          </cell>
          <cell r="F113">
            <v>4500</v>
          </cell>
          <cell r="G113">
            <v>4</v>
          </cell>
          <cell r="H113">
            <v>3258000</v>
          </cell>
          <cell r="I113">
            <v>0.24687999999999999</v>
          </cell>
          <cell r="J113">
            <v>843.83763839999995</v>
          </cell>
        </row>
        <row r="114">
          <cell r="C114" t="str">
            <v>E089</v>
          </cell>
          <cell r="D114" t="str">
            <v>Alat penggetar beton - 4 HP</v>
          </cell>
          <cell r="E114">
            <v>5</v>
          </cell>
          <cell r="F114">
            <v>3000</v>
          </cell>
          <cell r="G114">
            <v>4</v>
          </cell>
          <cell r="H114">
            <v>2038000</v>
          </cell>
          <cell r="I114">
            <v>0.28084999999999999</v>
          </cell>
          <cell r="J114">
            <v>594.31340799999998</v>
          </cell>
        </row>
        <row r="115">
          <cell r="C115" t="str">
            <v>E130</v>
          </cell>
          <cell r="D115" t="str">
            <v>Chip spreader</v>
          </cell>
          <cell r="E115">
            <v>6</v>
          </cell>
          <cell r="F115">
            <v>3600</v>
          </cell>
          <cell r="G115">
            <v>0</v>
          </cell>
          <cell r="H115">
            <v>8271000</v>
          </cell>
          <cell r="I115">
            <v>0.24687999999999999</v>
          </cell>
          <cell r="J115">
            <v>2142.2287007999998</v>
          </cell>
        </row>
        <row r="116">
          <cell r="C116" t="str">
            <v>E152</v>
          </cell>
          <cell r="D116" t="str">
            <v>Sprayer ( self propelled ) - 38 HP</v>
          </cell>
          <cell r="E116">
            <v>6</v>
          </cell>
          <cell r="F116">
            <v>7200</v>
          </cell>
          <cell r="G116">
            <v>38</v>
          </cell>
          <cell r="H116">
            <v>32753000</v>
          </cell>
          <cell r="I116">
            <v>0.24687999999999999</v>
          </cell>
          <cell r="J116">
            <v>8483.1842143999984</v>
          </cell>
        </row>
        <row r="117">
          <cell r="C117" t="str">
            <v>E153</v>
          </cell>
          <cell r="D117" t="str">
            <v>Asphalt sprayer towed - 350 L / 7 HP</v>
          </cell>
          <cell r="E117">
            <v>6</v>
          </cell>
          <cell r="F117">
            <v>4500</v>
          </cell>
          <cell r="G117">
            <v>7</v>
          </cell>
          <cell r="H117">
            <v>9925000</v>
          </cell>
          <cell r="I117">
            <v>0.24687999999999999</v>
          </cell>
          <cell r="J117">
            <v>2570.6226399999996</v>
          </cell>
        </row>
        <row r="118">
          <cell r="C118" t="str">
            <v>E155</v>
          </cell>
          <cell r="D118" t="str">
            <v>Mesin pencampur aspal - 30 t/h / 125 HP</v>
          </cell>
          <cell r="E118">
            <v>10</v>
          </cell>
          <cell r="F118">
            <v>12000</v>
          </cell>
          <cell r="G118">
            <v>125</v>
          </cell>
          <cell r="H118">
            <v>510160000</v>
          </cell>
          <cell r="I118">
            <v>0.18062</v>
          </cell>
          <cell r="J118">
            <v>99682.815231999994</v>
          </cell>
        </row>
        <row r="119">
          <cell r="C119" t="str">
            <v>E156</v>
          </cell>
          <cell r="D119" t="str">
            <v>Asphalt mixing plat - 10 t/h / 50 HP</v>
          </cell>
          <cell r="E119">
            <v>10</v>
          </cell>
          <cell r="F119">
            <v>12000</v>
          </cell>
          <cell r="G119">
            <v>50</v>
          </cell>
          <cell r="H119">
            <v>265283000</v>
          </cell>
          <cell r="I119">
            <v>0.18062</v>
          </cell>
          <cell r="J119">
            <v>51835.024841599996</v>
          </cell>
        </row>
        <row r="120">
          <cell r="C120" t="str">
            <v>E157</v>
          </cell>
          <cell r="D120" t="str">
            <v>Asphalt finisher - 30 HP</v>
          </cell>
          <cell r="E120">
            <v>7</v>
          </cell>
          <cell r="F120">
            <v>8400</v>
          </cell>
          <cell r="G120">
            <v>30</v>
          </cell>
          <cell r="H120">
            <v>61152000</v>
          </cell>
          <cell r="I120">
            <v>0.22259999999999999</v>
          </cell>
          <cell r="J120">
            <v>14413.281792000002</v>
          </cell>
        </row>
        <row r="121">
          <cell r="C121" t="str">
            <v>E172</v>
          </cell>
          <cell r="D121" t="str">
            <v>Fuel tank truck - 115 HP</v>
          </cell>
          <cell r="E121">
            <v>6</v>
          </cell>
          <cell r="F121">
            <v>7200</v>
          </cell>
          <cell r="G121">
            <v>115</v>
          </cell>
          <cell r="H121">
            <v>51176000</v>
          </cell>
          <cell r="I121">
            <v>0.24687999999999999</v>
          </cell>
          <cell r="J121">
            <v>13254.8296448</v>
          </cell>
        </row>
        <row r="122">
          <cell r="C122" t="str">
            <v>E182</v>
          </cell>
          <cell r="D122" t="str">
            <v>Truck tangki air - 115 HP</v>
          </cell>
          <cell r="E122">
            <v>6</v>
          </cell>
          <cell r="F122">
            <v>9000</v>
          </cell>
          <cell r="G122">
            <v>115</v>
          </cell>
          <cell r="H122">
            <v>51176000</v>
          </cell>
          <cell r="I122">
            <v>0.24687999999999999</v>
          </cell>
          <cell r="J122">
            <v>13254.8296448</v>
          </cell>
        </row>
        <row r="123">
          <cell r="C123" t="str">
            <v>E191</v>
          </cell>
          <cell r="D123" t="str">
            <v>Trailer towed - 1 ton</v>
          </cell>
          <cell r="E123">
            <v>12</v>
          </cell>
          <cell r="F123">
            <v>9000</v>
          </cell>
          <cell r="G123">
            <v>1</v>
          </cell>
          <cell r="H123">
            <v>7242000</v>
          </cell>
          <cell r="I123">
            <v>0.16519</v>
          </cell>
          <cell r="J123">
            <v>1307.7777408000002</v>
          </cell>
        </row>
        <row r="124">
          <cell r="C124" t="str">
            <v>E192</v>
          </cell>
          <cell r="D124" t="str">
            <v>Low loader tractor - 175 HP</v>
          </cell>
          <cell r="E124">
            <v>10</v>
          </cell>
          <cell r="F124">
            <v>7500</v>
          </cell>
          <cell r="G124">
            <v>175</v>
          </cell>
          <cell r="H124">
            <v>102475000</v>
          </cell>
          <cell r="I124">
            <v>0.18062</v>
          </cell>
          <cell r="J124">
            <v>20023.12312</v>
          </cell>
        </row>
        <row r="125">
          <cell r="C125" t="str">
            <v>E211</v>
          </cell>
          <cell r="D125" t="str">
            <v>Dump truck - 3.5 ton / 106 HP</v>
          </cell>
          <cell r="E125">
            <v>6</v>
          </cell>
          <cell r="F125">
            <v>9000</v>
          </cell>
          <cell r="G125">
            <v>106</v>
          </cell>
          <cell r="H125">
            <v>33776000</v>
          </cell>
          <cell r="I125">
            <v>0.24687999999999999</v>
          </cell>
          <cell r="J125">
            <v>8748.1461247999996</v>
          </cell>
        </row>
        <row r="126">
          <cell r="C126" t="str">
            <v>E212</v>
          </cell>
          <cell r="D126" t="str">
            <v>Dump truck - 5.0 ton / 145 HP</v>
          </cell>
          <cell r="E126">
            <v>6</v>
          </cell>
          <cell r="F126">
            <v>9000</v>
          </cell>
          <cell r="G126">
            <v>145</v>
          </cell>
          <cell r="H126">
            <v>47082000</v>
          </cell>
          <cell r="I126">
            <v>0.24687999999999999</v>
          </cell>
          <cell r="J126">
            <v>12194.463993599999</v>
          </cell>
        </row>
        <row r="127">
          <cell r="C127" t="str">
            <v>E221</v>
          </cell>
          <cell r="D127" t="str">
            <v>Truck bak terbuka - 4.0 ton / 80 HP</v>
          </cell>
          <cell r="E127">
            <v>6</v>
          </cell>
          <cell r="F127">
            <v>9000</v>
          </cell>
          <cell r="G127">
            <v>80</v>
          </cell>
          <cell r="H127">
            <v>40941000</v>
          </cell>
          <cell r="I127">
            <v>0.24687999999999999</v>
          </cell>
          <cell r="J127">
            <v>10603.915516800002</v>
          </cell>
        </row>
        <row r="128">
          <cell r="C128" t="str">
            <v>E222</v>
          </cell>
          <cell r="D128" t="str">
            <v>Pickup truck - 61 HP</v>
          </cell>
          <cell r="E128">
            <v>6</v>
          </cell>
          <cell r="F128">
            <v>9000</v>
          </cell>
          <cell r="G128">
            <v>61</v>
          </cell>
          <cell r="H128">
            <v>35823000</v>
          </cell>
          <cell r="I128">
            <v>0.24687999999999999</v>
          </cell>
          <cell r="J128">
            <v>9278.3289504000004</v>
          </cell>
        </row>
        <row r="129">
          <cell r="C129" t="str">
            <v>E223</v>
          </cell>
          <cell r="D129" t="str">
            <v>Jeep 4 wheel drive - 49 HP</v>
          </cell>
          <cell r="E129">
            <v>6</v>
          </cell>
          <cell r="F129">
            <v>9000</v>
          </cell>
          <cell r="G129">
            <v>49</v>
          </cell>
          <cell r="H129">
            <v>35715000</v>
          </cell>
          <cell r="I129">
            <v>0.24687999999999999</v>
          </cell>
          <cell r="J129">
            <v>9250.3564319999987</v>
          </cell>
        </row>
        <row r="130">
          <cell r="C130" t="str">
            <v>E224</v>
          </cell>
          <cell r="D130" t="str">
            <v>Flat bed truck - 5.0 ton / 49 HP</v>
          </cell>
          <cell r="E130">
            <v>6</v>
          </cell>
          <cell r="F130">
            <v>9000</v>
          </cell>
          <cell r="G130">
            <v>49</v>
          </cell>
          <cell r="H130">
            <v>57317000</v>
          </cell>
          <cell r="I130">
            <v>0.24687999999999999</v>
          </cell>
          <cell r="J130">
            <v>14845.378121600002</v>
          </cell>
        </row>
        <row r="131">
          <cell r="C131" t="str">
            <v>E225</v>
          </cell>
          <cell r="D131" t="str">
            <v>Flat bed truck with crane - 110 HP</v>
          </cell>
          <cell r="E131">
            <v>6</v>
          </cell>
          <cell r="F131">
            <v>9000</v>
          </cell>
          <cell r="G131">
            <v>110</v>
          </cell>
          <cell r="H131">
            <v>65505000</v>
          </cell>
          <cell r="I131">
            <v>0.24687999999999999</v>
          </cell>
          <cell r="J131">
            <v>16966.109424000002</v>
          </cell>
        </row>
        <row r="132">
          <cell r="C132" t="str">
            <v>E226</v>
          </cell>
          <cell r="D132" t="str">
            <v>Motor cycle - 14 HP</v>
          </cell>
          <cell r="E132">
            <v>5</v>
          </cell>
          <cell r="F132">
            <v>6000</v>
          </cell>
          <cell r="G132">
            <v>14</v>
          </cell>
          <cell r="H132">
            <v>2252000</v>
          </cell>
          <cell r="I132">
            <v>0.28084999999999999</v>
          </cell>
          <cell r="J132">
            <v>656.71923200000003</v>
          </cell>
        </row>
        <row r="133">
          <cell r="C133" t="str">
            <v>E231</v>
          </cell>
          <cell r="D133" t="str">
            <v>Mobile workshop - 4.0 ton / 80 HP</v>
          </cell>
          <cell r="E133">
            <v>12</v>
          </cell>
          <cell r="F133">
            <v>14400</v>
          </cell>
          <cell r="G133">
            <v>80</v>
          </cell>
          <cell r="H133">
            <v>102475000</v>
          </cell>
          <cell r="I133">
            <v>0.16519</v>
          </cell>
          <cell r="J133">
            <v>18505.18144</v>
          </cell>
        </row>
        <row r="134">
          <cell r="C134" t="str">
            <v>E232</v>
          </cell>
          <cell r="D134" t="str">
            <v>Lube truck - 82 HP</v>
          </cell>
          <cell r="E134">
            <v>6</v>
          </cell>
          <cell r="F134">
            <v>7200</v>
          </cell>
          <cell r="G134">
            <v>82</v>
          </cell>
          <cell r="H134">
            <v>53223000</v>
          </cell>
          <cell r="I134">
            <v>0.24687999999999999</v>
          </cell>
          <cell r="J134">
            <v>13785.012470400001</v>
          </cell>
        </row>
        <row r="135">
          <cell r="C135" t="str">
            <v>E252</v>
          </cell>
          <cell r="D135" t="str">
            <v>Mesin pengaduk beton - 0.25 M3 / 10 HP</v>
          </cell>
          <cell r="E135">
            <v>5</v>
          </cell>
          <cell r="F135">
            <v>7500</v>
          </cell>
          <cell r="G135">
            <v>10</v>
          </cell>
          <cell r="H135">
            <v>12393000</v>
          </cell>
          <cell r="I135">
            <v>0.28084999999999999</v>
          </cell>
          <cell r="J135">
            <v>3613.9970880000001</v>
          </cell>
        </row>
        <row r="136">
          <cell r="C136" t="str">
            <v>E301</v>
          </cell>
          <cell r="D136" t="str">
            <v>Compressor air - 150 M3 / 20 HP</v>
          </cell>
          <cell r="E136">
            <v>8</v>
          </cell>
          <cell r="F136">
            <v>6000</v>
          </cell>
          <cell r="G136">
            <v>20</v>
          </cell>
          <cell r="H136">
            <v>20478000</v>
          </cell>
          <cell r="I136">
            <v>0.20483000000000001</v>
          </cell>
          <cell r="J136">
            <v>4477.2443904000002</v>
          </cell>
        </row>
        <row r="137">
          <cell r="C137" t="str">
            <v>E311</v>
          </cell>
          <cell r="D137" t="str">
            <v>Generator - 10 HP</v>
          </cell>
          <cell r="E137">
            <v>8</v>
          </cell>
          <cell r="F137">
            <v>4800</v>
          </cell>
          <cell r="G137">
            <v>10</v>
          </cell>
          <cell r="H137">
            <v>3710000</v>
          </cell>
          <cell r="I137">
            <v>0.20483000000000001</v>
          </cell>
          <cell r="J137">
            <v>811.14252800000008</v>
          </cell>
        </row>
        <row r="138">
          <cell r="C138" t="str">
            <v>E341</v>
          </cell>
          <cell r="D138" t="str">
            <v>Pompa air diameter 5 cm - 30 M3 / jam</v>
          </cell>
          <cell r="E138">
            <v>4</v>
          </cell>
          <cell r="F138">
            <v>3000</v>
          </cell>
          <cell r="G138">
            <v>8</v>
          </cell>
          <cell r="H138">
            <v>1652000</v>
          </cell>
          <cell r="I138">
            <v>0.33271000000000001</v>
          </cell>
          <cell r="J138">
            <v>563.99544319999995</v>
          </cell>
        </row>
        <row r="139">
          <cell r="C139" t="str">
            <v>E342</v>
          </cell>
          <cell r="D139" t="str">
            <v>Water pump - diameter 10.0 cm / 10 HP</v>
          </cell>
          <cell r="E139">
            <v>4</v>
          </cell>
          <cell r="F139">
            <v>3000</v>
          </cell>
          <cell r="G139">
            <v>10</v>
          </cell>
          <cell r="H139">
            <v>2065000</v>
          </cell>
          <cell r="I139">
            <v>0.33271000000000001</v>
          </cell>
          <cell r="J139">
            <v>704.99430400000006</v>
          </cell>
        </row>
        <row r="140">
          <cell r="C140" t="str">
            <v>E351</v>
          </cell>
          <cell r="D140" t="str">
            <v>Jack hammer equipment and etc</v>
          </cell>
          <cell r="E140">
            <v>5</v>
          </cell>
          <cell r="F140">
            <v>3750</v>
          </cell>
          <cell r="G140">
            <v>0</v>
          </cell>
          <cell r="H140">
            <v>2446000</v>
          </cell>
          <cell r="I140">
            <v>0.28084999999999999</v>
          </cell>
          <cell r="J140">
            <v>713.29273599999999</v>
          </cell>
        </row>
        <row r="141">
          <cell r="C141" t="str">
            <v>E401</v>
          </cell>
          <cell r="D141" t="str">
            <v>Tractor equipment and etc</v>
          </cell>
          <cell r="E141">
            <v>5</v>
          </cell>
          <cell r="F141">
            <v>3000</v>
          </cell>
          <cell r="G141">
            <v>0</v>
          </cell>
          <cell r="H141">
            <v>20452000</v>
          </cell>
          <cell r="I141">
            <v>0.28084999999999999</v>
          </cell>
          <cell r="J141">
            <v>5964.130431999999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K"/>
      <sheetName val="ANALISA"/>
      <sheetName val="H.Satuan"/>
      <sheetName val="Pipe"/>
      <sheetName val="analisa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RAB  M-E HUKUM"/>
      <sheetName val="BAHAN MEP"/>
      <sheetName val="BREAKER"/>
      <sheetName val="TOEVOER"/>
      <sheetName val="HARGA PIPA"/>
      <sheetName val="SAT PL"/>
      <sheetName val="SAT EL"/>
      <sheetName val="KOEF"/>
      <sheetName val="RAB  M-E KPKNL"/>
      <sheetName val="RAB  M-E KPKNL sent"/>
      <sheetName val="RAB  HOTEL"/>
    </sheetNames>
    <sheetDataSet>
      <sheetData sheetId="0"/>
      <sheetData sheetId="1"/>
      <sheetData sheetId="2"/>
      <sheetData sheetId="3"/>
      <sheetData sheetId="4">
        <row r="29">
          <cell r="E29">
            <v>82500</v>
          </cell>
          <cell r="O29">
            <v>331300</v>
          </cell>
        </row>
        <row r="30">
          <cell r="E30">
            <v>82500</v>
          </cell>
        </row>
        <row r="49">
          <cell r="E49">
            <v>159400</v>
          </cell>
        </row>
        <row r="61">
          <cell r="O61">
            <v>360200</v>
          </cell>
        </row>
        <row r="77">
          <cell r="O77">
            <v>546600</v>
          </cell>
        </row>
        <row r="78">
          <cell r="O78">
            <v>546600</v>
          </cell>
        </row>
        <row r="81">
          <cell r="O81">
            <v>546600</v>
          </cell>
        </row>
        <row r="83">
          <cell r="O83">
            <v>565500</v>
          </cell>
        </row>
        <row r="88">
          <cell r="O88">
            <v>1049100</v>
          </cell>
        </row>
        <row r="104">
          <cell r="O104">
            <v>1127800</v>
          </cell>
        </row>
        <row r="105">
          <cell r="O105">
            <v>1166900</v>
          </cell>
        </row>
      </sheetData>
      <sheetData sheetId="5">
        <row r="4">
          <cell r="L4">
            <v>2883.6500000000005</v>
          </cell>
        </row>
        <row r="8">
          <cell r="L8">
            <v>17878.630000000005</v>
          </cell>
        </row>
        <row r="11">
          <cell r="O11">
            <v>67089.000000000015</v>
          </cell>
        </row>
        <row r="26">
          <cell r="Q26">
            <v>12976.425000000003</v>
          </cell>
        </row>
        <row r="27">
          <cell r="N27">
            <v>14418.250000000004</v>
          </cell>
          <cell r="Q27">
            <v>20762.280000000006</v>
          </cell>
        </row>
        <row r="42">
          <cell r="N42">
            <v>18743.725000000006</v>
          </cell>
          <cell r="O42">
            <v>23357.565000000006</v>
          </cell>
        </row>
        <row r="43">
          <cell r="P43">
            <v>70649.425000000017</v>
          </cell>
        </row>
        <row r="64">
          <cell r="O64">
            <v>87951.325000000026</v>
          </cell>
          <cell r="P64">
            <v>141298.85000000003</v>
          </cell>
        </row>
        <row r="65">
          <cell r="P65">
            <v>145359.50000000003</v>
          </cell>
        </row>
        <row r="68">
          <cell r="O68">
            <v>357808.00000000006</v>
          </cell>
        </row>
      </sheetData>
      <sheetData sheetId="6"/>
      <sheetData sheetId="7"/>
      <sheetData sheetId="8">
        <row r="54">
          <cell r="K54">
            <v>326190</v>
          </cell>
        </row>
        <row r="62">
          <cell r="K62">
            <v>484000</v>
          </cell>
        </row>
      </sheetData>
      <sheetData sheetId="9">
        <row r="3">
          <cell r="B3">
            <v>1.07</v>
          </cell>
        </row>
      </sheetData>
      <sheetData sheetId="10"/>
      <sheetData sheetId="11"/>
      <sheetData sheetId="12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1"/>
      <sheetName val="DAF_1"/>
      <sheetName val="Elektrikal"/>
      <sheetName val="Man Power &amp; Comp"/>
      <sheetName val="BASIC"/>
      <sheetName val="H.Satuan"/>
      <sheetName val="DAF-9"/>
      <sheetName val="HRG BHN"/>
      <sheetName val="Pipe"/>
      <sheetName val="Fire Alarm"/>
      <sheetName val="Bahan"/>
      <sheetName val="GRAND REKAP"/>
      <sheetName val="FORM X COST"/>
      <sheetName val="RKP PLUMBING"/>
      <sheetName val="LAL - PASAR PAGI "/>
      <sheetName val="Sell"/>
      <sheetName val="SAP"/>
      <sheetName val="Estimate"/>
      <sheetName val="Material"/>
      <sheetName val="Sheet2"/>
      <sheetName val="Analisa"/>
      <sheetName val="Rekap Direct Cost"/>
      <sheetName val="A-11 Steel St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 refreshError="1"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  <sheetName val="Analisa"/>
      <sheetName val="mc t"/>
      <sheetName val="mc1"/>
      <sheetName val="RAB fisik"/>
      <sheetName val="RAB Bhn tng"/>
      <sheetName val="Rekap tng"/>
      <sheetName val="Rkp TOTAL"/>
      <sheetName val="Sheet1"/>
      <sheetName val="FOTO"/>
      <sheetName val="peta"/>
      <sheetName val="hrp"/>
      <sheetName val="hrp (2)"/>
      <sheetName val="time"/>
    </sheetNames>
    <sheetDataSet>
      <sheetData sheetId="0"/>
      <sheetData sheetId="1"/>
      <sheetData sheetId="2"/>
      <sheetData sheetId="3"/>
      <sheetData sheetId="4">
        <row r="41">
          <cell r="K41">
            <v>21000194.050000001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K PAKAI"/>
      <sheetName val="TDK PAKAI 2"/>
      <sheetName val="TDK PAKAI 3"/>
      <sheetName val="TDK PAKAI 4"/>
      <sheetName val="rkp"/>
      <sheetName val="kuant"/>
      <sheetName val="anls lumpsump"/>
      <sheetName val="anls"/>
      <sheetName val="ur-als"/>
      <sheetName val="uralt"/>
      <sheetName val="harga"/>
      <sheetName val="VOL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Kegiatan</v>
          </cell>
        </row>
        <row r="28">
          <cell r="J28">
            <v>1859786000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. SMPN 2 LAU"/>
      <sheetName val="SMPN 2 LAU"/>
      <sheetName val="Rek. Ibnul Amin"/>
      <sheetName val="Komp. Pesantren Ibnul Amin"/>
      <sheetName val="Rek. Beringin"/>
      <sheetName val="Komp. Beringin"/>
      <sheetName val="Rekap TPA Telang"/>
      <sheetName val="TPA Telang"/>
      <sheetName val="Rekap Bulayak"/>
      <sheetName val="TPA Bulayak"/>
      <sheetName val="Harga Satuan"/>
      <sheetName val="Harga Jadi"/>
      <sheetName val="Harga Jadi Alat"/>
      <sheetName val="Analisa E"/>
      <sheetName val="CRF"/>
      <sheetName val="Analisa K"/>
      <sheetName val="Analisa BOW"/>
      <sheetName val="Harga Alat"/>
      <sheetName val="Analisa SNI"/>
      <sheetName val="HSBU"/>
      <sheetName val="Daftar Peralatan"/>
      <sheetName val="Alat SMPN 2 LAU"/>
      <sheetName val="Alat Ponpes Ibnul Amin"/>
      <sheetName val="Alat Komp Beringin"/>
      <sheetName val="Alat TPA"/>
      <sheetName val="Alat Bulayak"/>
      <sheetName val="Sheet1"/>
      <sheetName val="Sheet1 (2)"/>
      <sheetName val="Sheet1 (3)"/>
      <sheetName val="Sheet1 (4)"/>
      <sheetName val="Sheet1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tawar"/>
      <sheetName val="rab"/>
      <sheetName val="Analisa E"/>
      <sheetName val="Analisa K"/>
      <sheetName val="Harga Satuan"/>
      <sheetName val="mtod"/>
      <sheetName val="SCHDULE"/>
      <sheetName val="Harga Jadi Alat"/>
      <sheetName val="Harga Alat + Spec"/>
      <sheetName val="Harga Jadi Pekerjaan"/>
      <sheetName val="Analisa BOW"/>
      <sheetName val="schedulle"/>
      <sheetName val="Harga Jadi Pekerjaan (2)"/>
      <sheetName val="HAL 9"/>
      <sheetName val="rab pasbat"/>
      <sheetName val="rab Dueker"/>
    </sheetNames>
    <sheetDataSet>
      <sheetData sheetId="0"/>
      <sheetData sheetId="1"/>
      <sheetData sheetId="2"/>
      <sheetData sheetId="3"/>
      <sheetData sheetId="4">
        <row r="2745">
          <cell r="O2745">
            <v>10909.13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Rekap"/>
      <sheetName val="Rab"/>
      <sheetName val="dt. ktrak"/>
      <sheetName val="pgw ngri"/>
      <sheetName val="Harga Jadi Pekerjaan"/>
      <sheetName val="Harga Jadi Alat"/>
      <sheetName val="Analisa E"/>
      <sheetName val="Harga Satuan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05">
          <cell r="O1405">
            <v>40238.870000000003</v>
          </cell>
        </row>
      </sheetData>
      <sheetData sheetId="11"/>
      <sheetData sheetId="12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jdl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1">
          <cell r="T81">
            <v>1340.5555555555557</v>
          </cell>
        </row>
      </sheetData>
      <sheetData sheetId="49"/>
      <sheetData sheetId="50"/>
      <sheetData sheetId="51">
        <row r="81">
          <cell r="T81">
            <v>34700</v>
          </cell>
        </row>
      </sheetData>
      <sheetData sheetId="52"/>
      <sheetData sheetId="53"/>
      <sheetData sheetId="54"/>
      <sheetData sheetId="55">
        <row r="81">
          <cell r="T81">
            <v>62490.833333333336</v>
          </cell>
        </row>
      </sheetData>
      <sheetData sheetId="56">
        <row r="81">
          <cell r="T81">
            <v>555.41300000000001</v>
          </cell>
        </row>
      </sheetData>
      <sheetData sheetId="57"/>
      <sheetData sheetId="58"/>
      <sheetData sheetId="59"/>
      <sheetData sheetId="60"/>
      <sheetData sheetId="61"/>
      <sheetData sheetId="62">
        <row r="81">
          <cell r="T81">
            <v>199627</v>
          </cell>
        </row>
      </sheetData>
      <sheetData sheetId="63"/>
      <sheetData sheetId="64"/>
      <sheetData sheetId="65"/>
      <sheetData sheetId="66"/>
      <sheetData sheetId="67">
        <row r="81">
          <cell r="T81">
            <v>314804.91666666669</v>
          </cell>
        </row>
      </sheetData>
      <sheetData sheetId="68">
        <row r="81">
          <cell r="T81">
            <v>59912.439285714288</v>
          </cell>
        </row>
      </sheetData>
      <sheetData sheetId="69"/>
      <sheetData sheetId="70"/>
      <sheetData sheetId="71">
        <row r="81">
          <cell r="T81">
            <v>697512.5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  <sheetName val="DAF-1"/>
      <sheetName val="harsat"/>
      <sheetName val="HRG BHN"/>
      <sheetName val="Cover"/>
      <sheetName val="H.Satuan"/>
      <sheetName val="UNIT_PRICE2"/>
      <sheetName val="BASIC_PRICE2"/>
      <sheetName val="back_up_VOLUME2"/>
      <sheetName val="VOLUME_2"/>
      <sheetName val="UNIT_PRICE"/>
      <sheetName val="BASIC_PRICE"/>
      <sheetName val="back_up_VOLUME"/>
      <sheetName val="VOLUME_"/>
      <sheetName val="UNIT_PRICE1"/>
      <sheetName val="BASIC_PRICE1"/>
      <sheetName val="back_up_VOLUME1"/>
      <sheetName val="VOLUME_1"/>
      <sheetName val="UNIT_PRICE3"/>
      <sheetName val="BASIC_PRICE3"/>
      <sheetName val="back_up_VOLUME3"/>
      <sheetName val="VOLUME_3"/>
      <sheetName val="UNIT_PRICE13"/>
      <sheetName val="BASIC_PRICE13"/>
      <sheetName val="back_up_VOLUME13"/>
      <sheetName val="VOLUME_13"/>
      <sheetName val="UNIT_PRICE4"/>
      <sheetName val="BASIC_PRICE4"/>
      <sheetName val="back_up_VOLUME4"/>
      <sheetName val="VOLUME_4"/>
      <sheetName val="UNIT_PRICE5"/>
      <sheetName val="BASIC_PRICE5"/>
      <sheetName val="back_up_VOLUME5"/>
      <sheetName val="VOLUME_5"/>
      <sheetName val="UNIT_PRICE12"/>
      <sheetName val="BASIC_PRICE12"/>
      <sheetName val="back_up_VOLUME12"/>
      <sheetName val="VOLUME_12"/>
      <sheetName val="UNIT_PRICE11"/>
      <sheetName val="BASIC_PRICE11"/>
      <sheetName val="back_up_VOLUME11"/>
      <sheetName val="VOLUME_11"/>
      <sheetName val="UNIT_PRICE10"/>
      <sheetName val="BASIC_PRICE10"/>
      <sheetName val="back_up_VOLUME10"/>
      <sheetName val="VOLUME_10"/>
      <sheetName val="UNIT_PRICE9"/>
      <sheetName val="BASIC_PRICE9"/>
      <sheetName val="back_up_VOLUME9"/>
      <sheetName val="VOLUME_9"/>
      <sheetName val="UNIT_PRICE6"/>
      <sheetName val="BASIC_PRICE6"/>
      <sheetName val="back_up_VOLUME6"/>
      <sheetName val="VOLUME_6"/>
      <sheetName val="UNIT_PRICE7"/>
      <sheetName val="BASIC_PRICE7"/>
      <sheetName val="back_up_VOLUME7"/>
      <sheetName val="VOLUME_7"/>
      <sheetName val="UNIT_PRICE8"/>
      <sheetName val="BASIC_PRICE8"/>
      <sheetName val="back_up_VOLUME8"/>
      <sheetName val="VOLUME_8"/>
      <sheetName val="div3"/>
      <sheetName val="3-DIV2"/>
      <sheetName val="D-3 (M)"/>
      <sheetName val="FORMRFK"/>
      <sheetName val="MASTER"/>
      <sheetName val="BAHAN "/>
      <sheetName val="UPAH PEKERJA"/>
      <sheetName val="HB "/>
      <sheetName val="Hrg_bhn"/>
      <sheetName val="RAP"/>
      <sheetName val="an 2009 Dmj"/>
      <sheetName val="KUANTITAS-PIPA"/>
      <sheetName val="harga material"/>
      <sheetName val="ANALISA HARSAT"/>
      <sheetName val="RAB RIIL kayu"/>
    </sheetNames>
    <sheetDataSet>
      <sheetData sheetId="0" refreshError="1"/>
      <sheetData sheetId="1"/>
      <sheetData sheetId="2"/>
      <sheetData sheetId="3" refreshError="1">
        <row r="138">
          <cell r="D138" t="str">
            <v>m3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  <sheetName val="Analisa"/>
      <sheetName val="mc1"/>
      <sheetName val="mc t"/>
      <sheetName val="RAB fisik"/>
      <sheetName val="RAB Bhn tng"/>
      <sheetName val="Sheet1"/>
      <sheetName val="FOTO"/>
      <sheetName val="Rekap tng"/>
      <sheetName val="Rkp TOTAL"/>
      <sheetName val="peta"/>
      <sheetName val="hrp"/>
      <sheetName val="hrp (2)"/>
      <sheetName val="time"/>
    </sheetNames>
    <sheetDataSet>
      <sheetData sheetId="0">
        <row r="18">
          <cell r="I18">
            <v>31000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alat"/>
      <sheetName val="material-kandangan"/>
      <sheetName val="analisa alat"/>
      <sheetName val="harga jadi pek K"/>
      <sheetName val="k-816"/>
      <sheetName val="ANALISA-K"/>
      <sheetName val="Analisa BOW"/>
      <sheetName val="Form Rekap"/>
      <sheetName val="Form 1a"/>
      <sheetName val="Form 2a"/>
      <sheetName val="Form 3a"/>
      <sheetName val="Form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BAG_2"/>
      <sheetName val="BAG-2"/>
      <sheetName val="TOWN"/>
      <sheetName val="BOQ KJ-D &amp; K"/>
      <sheetName val="Tie_Beam1"/>
      <sheetName val="BOQ_KJ-D_&amp;_KJ-E1"/>
      <sheetName val="BOQ_KJ-D_&amp;_KE"/>
      <sheetName val="Tie_Beam"/>
      <sheetName val="BOQ_KJ-D_&amp;_KJ-E"/>
      <sheetName val="HB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DAF_7"/>
      <sheetName val="STR"/>
      <sheetName val="HARGA SATUAN 1 (2)"/>
      <sheetName val="Uraian Teknis"/>
      <sheetName val="Pipe"/>
      <sheetName val="Upah"/>
      <sheetName val="Mall"/>
      <sheetName val="G_SUMMARY"/>
      <sheetName val="HRG- UPAH"/>
      <sheetName val="daftar harga satuan"/>
      <sheetName val="Rekap Direct Cost"/>
      <sheetName val="REKAP_STRUKTUR"/>
      <sheetName val="harsat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KODE BAHAN"/>
      <sheetName val="INPUT AGST"/>
      <sheetName val="KODE UPAH"/>
      <sheetName val="REKAP GROSS"/>
      <sheetName val="GRAND REKAP"/>
      <sheetName val="Bill of Qty"/>
      <sheetName val=" R A B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Analisa Harga Satuan"/>
      <sheetName val="UPAHBAHAN"/>
      <sheetName val="rab me (by owner) "/>
      <sheetName val="BQ (by owner)"/>
      <sheetName val="rab me (fisik)"/>
      <sheetName val="ANA"/>
      <sheetName val="rab - persiapan &amp; lantai-1"/>
      <sheetName val="daftar harga dan upah"/>
      <sheetName val="prog-mgu"/>
      <sheetName val="Basic"/>
      <sheetName val="SEX"/>
      <sheetName val="Schedule_x0000__x0000__x0000__x0000__x0000__x0000__x0001__x0000_ᢀٸ_x0000__x0000__x0002__x0000_ᢘٸ_x0000__x0000__x0003__x0000_ꂰƈ_x0000_"/>
      <sheetName val="NP"/>
      <sheetName val="hargaSatuan"/>
      <sheetName val="Schedule??????_x0001_?ᢀٸ??_x0002_?ᢘٸ??_x0003_?ꂰƈ?"/>
      <sheetName val="DAF-2"/>
      <sheetName val="AN-ME"/>
      <sheetName val="BOQ KJ-D &amp; K_x0000_E"/>
      <sheetName val="ANALISA SOFT"/>
      <sheetName val="villa"/>
      <sheetName val="Analisa Alat"/>
      <sheetName val="A-ars"/>
      <sheetName val="Labour"/>
      <sheetName val="daf-3(OK)"/>
      <sheetName val="daf-7(OK)"/>
      <sheetName val="Analisa Upah &amp; Bahan Plum"/>
      <sheetName val="harga "/>
      <sheetName val="A"/>
      <sheetName val="Meth "/>
      <sheetName val="H_Satuan"/>
      <sheetName val="Daf-harga"/>
      <sheetName val="DATA1"/>
      <sheetName val="Draft RAP Jalan Magelang"/>
      <sheetName val="Terbilang"/>
      <sheetName val="Rekap Analisa"/>
      <sheetName val="Upah dan Bahan "/>
      <sheetName val="PMK"/>
      <sheetName val="BOQ KJ-D &amp; K_x005f_x0000__x005f_x0000_E"/>
      <sheetName val="an. struktur"/>
      <sheetName val="Dashboard"/>
      <sheetName val="Schedule_______x0001__ᢀٸ___x0002__ᢘٸ___x0003__ꂰƈ_"/>
      <sheetName val="Upah ,bahan"/>
      <sheetName val="CEK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hs.2"/>
      <sheetName val="Ahs.1"/>
      <sheetName val=""/>
      <sheetName val="Surat"/>
      <sheetName val="Input"/>
      <sheetName val="Koefisien"/>
      <sheetName val="BOQ KJ-D &amp; K?E"/>
      <sheetName val="Analisa Baku ME"/>
      <sheetName val="Formula"/>
      <sheetName val="BOQ KJ-D &amp; K_E"/>
      <sheetName val="Rekap Prelim"/>
      <sheetName val="3"/>
      <sheetName val="4"/>
      <sheetName val="ANALISA PEK.UMUM"/>
      <sheetName val="Daftar Upah"/>
      <sheetName val="ch"/>
      <sheetName val="SAT_BHN"/>
      <sheetName val="tabel "/>
      <sheetName val="A LIS"/>
      <sheetName val="Rupiah"/>
      <sheetName val="Basic P"/>
      <sheetName val="HarDasTenaga"/>
      <sheetName val="HarDasMat"/>
      <sheetName val="bd"/>
      <sheetName val="harda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TATA UDARA"/>
      <sheetName val="ELEKTRIKAL"/>
      <sheetName val="DAF. 1B"/>
      <sheetName val="RAB ME"/>
      <sheetName val="PEMBESIAN BALOK INDUK!"/>
      <sheetName val="io Video"/>
      <sheetName val="io Video_)____x001f__RAB KPP THP 5 64"/>
      <sheetName val="Schedule_______x0001_______x0002_______x0003_____"/>
      <sheetName val="Schedule_______x0001__??___x0002__??___x0003__??_"/>
      <sheetName val="ANK"/>
      <sheetName val="BSM"/>
      <sheetName val="daf_3_OK_"/>
      <sheetName val="daf_7_OK_"/>
      <sheetName val="str-analisa"/>
      <sheetName val="UBA"/>
      <sheetName val="Schedule_x005f_x0000__x005f_x0000__x005f_x0000__x"/>
      <sheetName val="Schedule_______x005f_x0001__ᢀٸ___x000"/>
      <sheetName val="STAFF"/>
      <sheetName val="U&amp;B"/>
      <sheetName val="anls SNI"/>
      <sheetName val="lamp. 12"/>
      <sheetName val="Faktor Markup"/>
      <sheetName val="SITE-E"/>
      <sheetName val="BOQ KJ-D &amp; K_x005f_x005f_x005f_x0000__x005f"/>
      <sheetName val="Schedule??????_x005f_x0001_?ᢀٸ??_x000"/>
      <sheetName val="SITE-UTL"/>
      <sheetName val="SUM_Steel-Strc"/>
      <sheetName val="Sat Bah _ Up"/>
      <sheetName val="RAB"/>
      <sheetName val="Schedule_x005f_x005f_x005f_x0000__x005f_x005f_x00"/>
      <sheetName val="Schedule_______x005f_x005f_x005f_x0001__ᢀٸ_"/>
      <sheetName val="Schedule_______x005f_x0001__??___x000"/>
      <sheetName val="NAMES"/>
      <sheetName val="memory"/>
      <sheetName val="Kategori"/>
      <sheetName val="SAT_SEWA ALAT"/>
      <sheetName val="SAT_UPAH"/>
      <sheetName val="SAT_BAHAN"/>
      <sheetName val="Rekap Biaya"/>
      <sheetName val="M+MC"/>
      <sheetName val="rekap.c"/>
      <sheetName val="Schedule_______x005f_x0001_______x000"/>
      <sheetName val="AHS"/>
      <sheetName val="ikh"/>
      <sheetName val="BQ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io Video?)???_x005f_x001f_[RAB KPP TH"/>
      <sheetName val="Schedule??????_x005f_x0001_?????_x000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ub"/>
      <sheetName val="divII"/>
    </sheetNames>
    <sheetDataSet>
      <sheetData sheetId="0" refreshError="1">
        <row r="10">
          <cell r="L10">
            <v>1.06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HB"/>
      <sheetName val="Analisa"/>
      <sheetName val="Koefisien"/>
      <sheetName val="Daf-harga"/>
      <sheetName val="SCEDULE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Daf-Har-Pening"/>
      <sheetName val="HARGA SAT KAMAL OE"/>
      <sheetName val="bhn "/>
      <sheetName val="BAHAN"/>
      <sheetName val="HB"/>
      <sheetName val="Analisa"/>
      <sheetName val="UNIT PRICE"/>
      <sheetName val="TS"/>
      <sheetName val="RAB-PLB OFFICE"/>
      <sheetName val="REKAP TOTAL MEKANIKALPLUMBING"/>
      <sheetName val="Anal"/>
      <sheetName val="Bill rekap"/>
      <sheetName val="KOEFISIEN TEKNIS"/>
      <sheetName val="harga bahan"/>
      <sheetName val="PERB__ME"/>
      <sheetName val="RAB_SIPIL"/>
      <sheetName val="RAB_ME"/>
      <sheetName val="PEK_ME_with_Tandon"/>
      <sheetName val="PEK_ME_Tanpa_tandon"/>
      <sheetName val="BTL-Bau"/>
      <sheetName val="rekap-ans"/>
      <sheetName val="HARGA SAT"/>
      <sheetName val="RAB fisik"/>
      <sheetName val="harga bahan k"/>
      <sheetName val="ANALISA  KUSEN ASRAMA"/>
      <sheetName val="Daf.Harga-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HB "/>
      <sheetName val="B - Norelec"/>
      <sheetName val="Kuantitas &amp; Harga"/>
      <sheetName val="REKAP PER BUILDING"/>
      <sheetName val="DATA"/>
      <sheetName val="KOEF"/>
      <sheetName val="PERB__ME1"/>
      <sheetName val="RAB_SIPIL1"/>
      <sheetName val="RAB_ME1"/>
      <sheetName val="PEK_ME_with_Tandon1"/>
      <sheetName val="PEK_ME_Tanpa_tandon1"/>
      <sheetName val="Analis"/>
      <sheetName val="harsat"/>
      <sheetName val="MASTER BAHAN ME"/>
      <sheetName val="LAP (3)"/>
      <sheetName val="Analisa "/>
      <sheetName val="K.224Top"/>
      <sheetName val="uraian analisa"/>
      <sheetName val="KURVA_100%"/>
      <sheetName val="Harga Bahan &amp; Upah"/>
      <sheetName val="Rekap"/>
      <sheetName val="time schedule"/>
      <sheetName val="Estimate"/>
      <sheetName val="NP (2)"/>
      <sheetName val="H.Satuan"/>
      <sheetName val="UR-TEKNIS"/>
      <sheetName val="SEX"/>
      <sheetName val="RAB Temiling "/>
      <sheetName val="Elektrikal"/>
      <sheetName val="Koefisien Besi ( hit. bareng )"/>
      <sheetName val="Draft RAP Jalan Magelang"/>
      <sheetName val="Cover"/>
      <sheetName val="DIVI6"/>
      <sheetName val="41,9&amp;36,3"/>
      <sheetName val="sliprt"/>
      <sheetName val="REKAP_ARSITEKTUR."/>
      <sheetName val="HARGA SATUAN"/>
      <sheetName val="HSA &amp; PAB"/>
      <sheetName val="basic price"/>
      <sheetName val="Upah"/>
      <sheetName val="Harga Bahan _ Upah"/>
      <sheetName val="TPI"/>
      <sheetName val="DIVI3"/>
      <sheetName val="Isolasi Luar Dalam"/>
      <sheetName val="Isolasi Luar"/>
      <sheetName val="DAF-9"/>
      <sheetName val="XL4Test5"/>
      <sheetName val="BAB6"/>
      <sheetName val="BAB7"/>
      <sheetName val="BAB8"/>
      <sheetName val="boq"/>
      <sheetName val="TOWN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hrg-dsr"/>
      <sheetName val="HARGA ALAT"/>
      <sheetName val="Master 1.0"/>
      <sheetName val="RAB"/>
      <sheetName val="INPUT"/>
      <sheetName val="#REF"/>
      <sheetName val="Daftar Harga"/>
      <sheetName val="Analis Upah"/>
      <sheetName val="AnSipil"/>
      <sheetName val="VOL ARS"/>
    </sheetNames>
    <sheetDataSet>
      <sheetData sheetId="0" refreshError="1"/>
      <sheetData sheetId="1" refreshError="1"/>
      <sheetData sheetId="2" refreshError="1">
        <row r="13">
          <cell r="L13">
            <v>1.1634900249056788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OQ"/>
      <sheetName val="Vol R.GB"/>
      <sheetName val="RAB GAB BOQ"/>
      <sheetName val="analisa"/>
      <sheetName val="analisa kusen"/>
      <sheetName val="Resume analisa"/>
      <sheetName val="REKAP "/>
      <sheetName val="RAB GAB"/>
      <sheetName val="analisa (2)"/>
      <sheetName val="bahan"/>
      <sheetName val="MAIN SC "/>
      <sheetName val="SC PK"/>
      <sheetName val="Sheet1"/>
      <sheetName val="SC BHN"/>
      <sheetName val="Break Down"/>
      <sheetName val="Needed Steel"/>
      <sheetName val="RAB FIX"/>
      <sheetName val="harsat"/>
      <sheetName val="Sheet2"/>
      <sheetName val="Sheet3"/>
      <sheetName val="RAB ME"/>
      <sheetName val="UNIT PRICE"/>
      <sheetName val="Bill rekap"/>
      <sheetName val="REKAP_BOQ2"/>
      <sheetName val="Vol_R_GB2"/>
      <sheetName val="RAB_GAB_BOQ2"/>
      <sheetName val="analisa_kusen2"/>
      <sheetName val="Resume_analisa2"/>
      <sheetName val="REKAP_2"/>
      <sheetName val="RAB_GAB2"/>
      <sheetName val="analisa_(2)2"/>
      <sheetName val="MAIN_SC_2"/>
      <sheetName val="SC_PK2"/>
      <sheetName val="SC_BHN2"/>
      <sheetName val="Break_Down2"/>
      <sheetName val="Needed_Steel2"/>
      <sheetName val="RAB_FIX2"/>
      <sheetName val="REKAP_BOQ"/>
      <sheetName val="Vol_R_GB"/>
      <sheetName val="RAB_GAB_BOQ"/>
      <sheetName val="analisa_kusen"/>
      <sheetName val="Resume_analisa"/>
      <sheetName val="REKAP_"/>
      <sheetName val="RAB_GAB"/>
      <sheetName val="analisa_(2)"/>
      <sheetName val="MAIN_SC_"/>
      <sheetName val="SC_PK"/>
      <sheetName val="SC_BHN"/>
      <sheetName val="Break_Down"/>
      <sheetName val="Needed_Steel"/>
      <sheetName val="RAB_FIX"/>
      <sheetName val="REKAP_BOQ1"/>
      <sheetName val="Vol_R_GB1"/>
      <sheetName val="RAB_GAB_BOQ1"/>
      <sheetName val="analisa_kusen1"/>
      <sheetName val="Resume_analisa1"/>
      <sheetName val="REKAP_1"/>
      <sheetName val="RAB_GAB1"/>
      <sheetName val="analisa_(2)1"/>
      <sheetName val="MAIN_SC_1"/>
      <sheetName val="SC_PK1"/>
      <sheetName val="SC_BHN1"/>
      <sheetName val="Break_Down1"/>
      <sheetName val="Needed_Steel1"/>
      <sheetName val="RAB_FIX1"/>
      <sheetName val="REKAP_BOQ3"/>
      <sheetName val="Vol_R_GB3"/>
      <sheetName val="RAB_GAB_BOQ3"/>
      <sheetName val="analisa_kusen3"/>
      <sheetName val="Resume_analisa3"/>
      <sheetName val="REKAP_3"/>
      <sheetName val="RAB_GAB3"/>
      <sheetName val="analisa_(2)3"/>
      <sheetName val="MAIN_SC_3"/>
      <sheetName val="SC_PK3"/>
      <sheetName val="SC_BHN3"/>
      <sheetName val="Break_Down3"/>
      <sheetName val="Needed_Steel3"/>
      <sheetName val="RAB_FIX3"/>
      <sheetName val="REKAP_BOQ13"/>
      <sheetName val="Vol_R_GB13"/>
      <sheetName val="RAB_GAB_BOQ13"/>
      <sheetName val="analisa_kusen13"/>
      <sheetName val="Resume_analisa13"/>
      <sheetName val="REKAP_13"/>
      <sheetName val="RAB_GAB13"/>
      <sheetName val="analisa_(2)13"/>
      <sheetName val="MAIN_SC_13"/>
      <sheetName val="SC_PK13"/>
      <sheetName val="SC_BHN13"/>
      <sheetName val="Break_Down13"/>
      <sheetName val="Needed_Steel13"/>
      <sheetName val="RAB_FIX13"/>
      <sheetName val="REKAP_BOQ4"/>
      <sheetName val="Vol_R_GB4"/>
      <sheetName val="RAB_GAB_BOQ4"/>
      <sheetName val="analisa_kusen4"/>
      <sheetName val="Resume_analisa4"/>
      <sheetName val="REKAP_4"/>
      <sheetName val="RAB_GAB4"/>
      <sheetName val="analisa_(2)4"/>
      <sheetName val="MAIN_SC_4"/>
      <sheetName val="SC_PK4"/>
      <sheetName val="SC_BHN4"/>
      <sheetName val="Break_Down4"/>
      <sheetName val="Needed_Steel4"/>
      <sheetName val="RAB_FIX4"/>
      <sheetName val="REKAP_BOQ5"/>
      <sheetName val="Vol_R_GB5"/>
      <sheetName val="RAB_GAB_BOQ5"/>
      <sheetName val="analisa_kusen5"/>
      <sheetName val="Resume_analisa5"/>
      <sheetName val="REKAP_5"/>
      <sheetName val="RAB_GAB5"/>
      <sheetName val="analisa_(2)5"/>
      <sheetName val="MAIN_SC_5"/>
      <sheetName val="SC_PK5"/>
      <sheetName val="SC_BHN5"/>
      <sheetName val="Break_Down5"/>
      <sheetName val="Needed_Steel5"/>
      <sheetName val="RAB_FIX5"/>
      <sheetName val="REKAP_BOQ12"/>
      <sheetName val="Vol_R_GB12"/>
      <sheetName val="RAB_GAB_BOQ12"/>
      <sheetName val="analisa_kusen12"/>
      <sheetName val="Resume_analisa12"/>
      <sheetName val="REKAP_12"/>
      <sheetName val="RAB_GAB12"/>
      <sheetName val="analisa_(2)12"/>
      <sheetName val="MAIN_SC_12"/>
      <sheetName val="SC_PK12"/>
      <sheetName val="SC_BHN12"/>
      <sheetName val="Break_Down12"/>
      <sheetName val="Needed_Steel12"/>
      <sheetName val="RAB_FIX12"/>
      <sheetName val="REKAP_BOQ11"/>
      <sheetName val="Vol_R_GB11"/>
      <sheetName val="RAB_GAB_BOQ11"/>
      <sheetName val="analisa_kusen11"/>
      <sheetName val="Resume_analisa11"/>
      <sheetName val="REKAP_11"/>
      <sheetName val="RAB_GAB11"/>
      <sheetName val="analisa_(2)11"/>
      <sheetName val="MAIN_SC_11"/>
      <sheetName val="SC_PK11"/>
      <sheetName val="SC_BHN11"/>
      <sheetName val="Break_Down11"/>
      <sheetName val="Needed_Steel11"/>
      <sheetName val="RAB_FIX11"/>
      <sheetName val="REKAP_BOQ10"/>
      <sheetName val="Vol_R_GB10"/>
      <sheetName val="RAB_GAB_BOQ10"/>
      <sheetName val="analisa_kusen10"/>
      <sheetName val="Resume_analisa10"/>
      <sheetName val="REKAP_10"/>
      <sheetName val="RAB_GAB10"/>
      <sheetName val="analisa_(2)10"/>
      <sheetName val="MAIN_SC_10"/>
      <sheetName val="SC_PK10"/>
      <sheetName val="SC_BHN10"/>
      <sheetName val="Break_Down10"/>
      <sheetName val="Needed_Steel10"/>
      <sheetName val="RAB_FIX10"/>
      <sheetName val="REKAP_BOQ9"/>
      <sheetName val="Vol_R_GB9"/>
      <sheetName val="RAB_GAB_BOQ9"/>
      <sheetName val="analisa_kusen9"/>
      <sheetName val="Resume_analisa9"/>
      <sheetName val="REKAP_9"/>
      <sheetName val="RAB_GAB9"/>
      <sheetName val="analisa_(2)9"/>
      <sheetName val="MAIN_SC_9"/>
      <sheetName val="SC_PK9"/>
      <sheetName val="SC_BHN9"/>
      <sheetName val="Break_Down9"/>
      <sheetName val="Needed_Steel9"/>
      <sheetName val="RAB_FIX9"/>
      <sheetName val="REKAP_BOQ6"/>
      <sheetName val="Vol_R_GB6"/>
      <sheetName val="RAB_GAB_BOQ6"/>
      <sheetName val="analisa_kusen6"/>
      <sheetName val="Resume_analisa6"/>
      <sheetName val="REKAP_6"/>
      <sheetName val="RAB_GAB6"/>
      <sheetName val="analisa_(2)6"/>
      <sheetName val="MAIN_SC_6"/>
      <sheetName val="SC_PK6"/>
      <sheetName val="SC_BHN6"/>
      <sheetName val="Break_Down6"/>
      <sheetName val="Needed_Steel6"/>
      <sheetName val="RAB_FIX6"/>
      <sheetName val="REKAP_BOQ7"/>
      <sheetName val="Vol_R_GB7"/>
      <sheetName val="RAB_GAB_BOQ7"/>
      <sheetName val="analisa_kusen7"/>
      <sheetName val="Resume_analisa7"/>
      <sheetName val="REKAP_7"/>
      <sheetName val="RAB_GAB7"/>
      <sheetName val="analisa_(2)7"/>
      <sheetName val="MAIN_SC_7"/>
      <sheetName val="SC_PK7"/>
      <sheetName val="SC_BHN7"/>
      <sheetName val="Break_Down7"/>
      <sheetName val="Needed_Steel7"/>
      <sheetName val="RAB_FIX7"/>
      <sheetName val="REKAP_BOQ8"/>
      <sheetName val="Vol_R_GB8"/>
      <sheetName val="RAB_GAB_BOQ8"/>
      <sheetName val="analisa_kusen8"/>
      <sheetName val="Resume_analisa8"/>
      <sheetName val="REKAP_8"/>
      <sheetName val="RAB_GAB8"/>
      <sheetName val="analisa_(2)8"/>
      <sheetName val="MAIN_SC_8"/>
      <sheetName val="SC_PK8"/>
      <sheetName val="SC_BHN8"/>
      <sheetName val="Break_Down8"/>
      <sheetName val="Needed_Steel8"/>
      <sheetName val="RAB_FIX8"/>
      <sheetName val="3-DIV5"/>
      <sheetName val="D4"/>
      <sheetName val="D6"/>
      <sheetName val="Harga S Dasar"/>
      <sheetName val="RAB RIIL kayu"/>
      <sheetName val="NP umum"/>
      <sheetName val="T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0">
          <cell r="D170">
            <v>35000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  <sheetName val="Upah+bahan"/>
      <sheetName val="formminat"/>
      <sheetName val="SCEDULE"/>
      <sheetName val="3-DIV5"/>
      <sheetName val="Analis Kusen 1 ESKALASI"/>
      <sheetName val="Sheet6"/>
      <sheetName val="D7(1A)"/>
      <sheetName val="basic price"/>
      <sheetName val="RAB ME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THP I"/>
      <sheetName val="ana br"/>
      <sheetName val="BAHAN"/>
      <sheetName val="volum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"/>
      <sheetName val="rangkumAnalisa"/>
      <sheetName val="RAB"/>
      <sheetName val="rekap"/>
      <sheetName val="Analisa"/>
    </sheetNames>
    <sheetDataSet>
      <sheetData sheetId="0" refreshError="1">
        <row r="9">
          <cell r="I9">
            <v>69000</v>
          </cell>
        </row>
        <row r="15">
          <cell r="I15">
            <v>60000</v>
          </cell>
        </row>
        <row r="20">
          <cell r="I20">
            <v>55000</v>
          </cell>
        </row>
        <row r="21">
          <cell r="I21">
            <v>55000</v>
          </cell>
        </row>
        <row r="30">
          <cell r="D30">
            <v>63084</v>
          </cell>
        </row>
        <row r="34">
          <cell r="D34">
            <v>1260</v>
          </cell>
        </row>
        <row r="39">
          <cell r="D39">
            <v>65000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H. Satuan"/>
      <sheetName val="Analisa"/>
      <sheetName val="TRIBUN"/>
      <sheetName val="LAP. TENIS"/>
      <sheetName val="Rekap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Analisa"/>
      <sheetName val="B - Norelec"/>
      <sheetName val="RAB ME"/>
      <sheetName val="Bahan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23">
          <cell r="F23">
            <v>259837.5</v>
          </cell>
        </row>
        <row r="25">
          <cell r="F25">
            <v>299812.5</v>
          </cell>
        </row>
        <row r="76">
          <cell r="F76">
            <v>58500</v>
          </cell>
        </row>
      </sheetData>
      <sheetData sheetId="175"/>
      <sheetData sheetId="176"/>
      <sheetData sheetId="177"/>
      <sheetData sheetId="178"/>
      <sheetData sheetId="179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78">
          <cell r="E78">
            <v>27500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rekap"/>
      <sheetName val="analis"/>
      <sheetName val="Analisa K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fer Mc 3"/>
      <sheetName val="Cafer B.UP 3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Limboto 0-2m"/>
      <sheetName val="No Item 3.1 (4)"/>
      <sheetName val="Rkp Gal 2-4m "/>
      <sheetName val="Gal Kota2-4m"/>
      <sheetName val="Gal Limboto 2 - 4"/>
      <sheetName val="No Item 3.2 (1)"/>
      <sheetName val="Rkp Tim biasa"/>
      <sheetName val="Tim Biasa Lbt"/>
      <sheetName val="Tim Biasa Kt"/>
      <sheetName val="No Item 3.2 "/>
      <sheetName val="Rkp Tim Pilihan"/>
      <sheetName val="Hit.Tim Pilihan"/>
      <sheetName val="No Item 3.3"/>
      <sheetName val="Rkp Pny Bd Jln"/>
      <sheetName val="Hit Peny Lahan"/>
      <sheetName val="No Item 7.1.(3)"/>
      <sheetName val="Rkp Btn K350"/>
      <sheetName val="K350 Lantai"/>
      <sheetName val="No Item 7.1.(5)"/>
      <sheetName val="Rkp Btn K250"/>
      <sheetName val="Beton K250 Lbt1"/>
      <sheetName val="No Item 7.1 (8)"/>
      <sheetName val="Rkp Btn K125 "/>
      <sheetName val="K125 Trotoar"/>
      <sheetName val=" K125 Palt Injak"/>
      <sheetName val="No Item 7.2.(8)"/>
      <sheetName val="Rkp Gelagar Bt 40"/>
      <sheetName val="Hit Gelagar"/>
      <sheetName val="No Item 7.2.(11)"/>
      <sheetName val="Rkp Diafragma"/>
      <sheetName val="Hit Diafragma"/>
      <sheetName val="No Item 7.2.(16)"/>
      <sheetName val="Rkp Pricas"/>
      <sheetName val="Hit Pricas"/>
      <sheetName val="No Item 7.9 "/>
      <sheetName val="Rkp Psgn Batu"/>
      <sheetName val="Hit Pasangan batu"/>
      <sheetName val="No Item 7.11 (6)"/>
      <sheetName val="Rkp Expansion Joint"/>
      <sheetName val="Hit Expsn jn"/>
      <sheetName val="No Item 7.13"/>
      <sheetName val="Rkp Sandaran"/>
      <sheetName val="Hit Sandaran"/>
      <sheetName val="No Item 7.15"/>
      <sheetName val="Rkp Pipa Drainase"/>
      <sheetName val="Hit Pipa Drainase"/>
      <sheetName val="No Item 8.4 ( 5 )"/>
      <sheetName val="Rkp Patok Pengarah"/>
      <sheetName val="Hit Patok pengarah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 refreshError="1"/>
      <sheetData sheetId="50" refreshError="1"/>
      <sheetData sheetId="5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  <sheetName val="DIVI6"/>
      <sheetName val="41,9&amp;36,3"/>
      <sheetName val="Daftar Harga Satuan"/>
      <sheetName val="Notes"/>
      <sheetName val="bahan"/>
      <sheetName val="Upah+bahan"/>
      <sheetName val="41_9_36_3"/>
      <sheetName val="AC"/>
      <sheetName val="Summary"/>
      <sheetName val="RAB ME"/>
      <sheetName val="XLR_NoRangeSheet"/>
      <sheetName val="Faktur "/>
      <sheetName val="Umum"/>
      <sheetName val="RWT__LAKI_ME"/>
      <sheetName val="RWT__Inap_VIP_ME"/>
      <sheetName val="RUMAH_JAGA_ME"/>
      <sheetName val="POS_JAGA_ME"/>
      <sheetName val="RUMAH_DINAS__90_ME"/>
      <sheetName val="GARASI_ME__"/>
      <sheetName val="ASRAMA_ME_"/>
      <sheetName val="REKAP_Usulan_2004__oe1"/>
      <sheetName val="REKAP_Usulan_2004__EE"/>
      <sheetName val="REKAP_Usulan_2004_"/>
      <sheetName val="REKAP_PAKET_I"/>
      <sheetName val="RWT__Inap_LAKI"/>
      <sheetName val="RWT__Inap_VIP"/>
      <sheetName val="R_JAGA"/>
      <sheetName val="REKAP_PAKET_II"/>
      <sheetName val="PAGAR_&amp;_P_NAMA"/>
      <sheetName val="RUMAH_DINAS_90"/>
      <sheetName val="DEPO_SAMPAH"/>
      <sheetName val="POS_JAGA"/>
      <sheetName val="REKAP_PAKET_III"/>
      <sheetName val="ME_TOTAL"/>
      <sheetName val="REKAP_PAKET_IV"/>
      <sheetName val="REKAP_PAKET_V"/>
      <sheetName val="R__IPAL_"/>
      <sheetName val="R__IPAL__(2)"/>
      <sheetName val="Rekap Anl"/>
      <sheetName val="UNIT PRICE"/>
      <sheetName val="Harga"/>
      <sheetName val="ANALISA GRS TENGAH"/>
      <sheetName val="lap-bulan"/>
      <sheetName val="SUM"/>
      <sheetName val="FORMA2A2"/>
      <sheetName val="FORMB2"/>
      <sheetName val="harsat"/>
      <sheetName val="H.Satuan"/>
      <sheetName val="Analis Kusen 1 ESKALASI"/>
      <sheetName val="Cover"/>
      <sheetName val="ESCON"/>
      <sheetName val="ANL SNI"/>
      <sheetName val="Daf. No. - 4.2"/>
      <sheetName val="Harga Bahan &amp; Upah"/>
      <sheetName val="daftar harga dan upah"/>
      <sheetName val="ANALISA HARGA SATUAN"/>
      <sheetName val="BQ"/>
      <sheetName val="Upah"/>
      <sheetName val="Metod TWR"/>
      <sheetName val="Elektrikal"/>
      <sheetName val="REKAP"/>
      <sheetName val="RE-BAR"/>
      <sheetName val="A.HARSAT ARS"/>
      <sheetName val="HARSAT-U-4"/>
      <sheetName val="COV"/>
      <sheetName val="LM1"/>
      <sheetName val="Bhn.Ars"/>
      <sheetName val="A-Str"/>
      <sheetName val="RWT__LAKI_ME1"/>
      <sheetName val="RWT__Inap_VIP_ME1"/>
      <sheetName val="RUMAH_JAGA_ME1"/>
      <sheetName val="POS_JAGA_ME1"/>
      <sheetName val="RUMAH_DINAS__90_ME1"/>
      <sheetName val="GARASI_ME__1"/>
      <sheetName val="ASRAMA_ME_1"/>
      <sheetName val="REKAP_Usulan_2004__oe11"/>
      <sheetName val="REKAP_Usulan_2004__EE1"/>
      <sheetName val="REKAP_Usulan_2004_1"/>
      <sheetName val="REKAP_PAKET_I1"/>
      <sheetName val="RWT__Inap_LAKI1"/>
      <sheetName val="RWT__Inap_VIP1"/>
      <sheetName val="R_JAGA1"/>
      <sheetName val="REKAP_PAKET_II1"/>
      <sheetName val="PAGAR_&amp;_P_NAMA1"/>
      <sheetName val="RUMAH_DINAS_901"/>
      <sheetName val="DEPO_SAMPAH1"/>
      <sheetName val="POS_JAGA1"/>
      <sheetName val="REKAP_PAKET_III1"/>
      <sheetName val="ME_TOTAL1"/>
      <sheetName val="REKAP_PAKET_IV1"/>
      <sheetName val="REKAP_PAKET_V1"/>
      <sheetName val="R__IPAL_1"/>
      <sheetName val="R__IPAL__(2)1"/>
      <sheetName val="TS (2)"/>
      <sheetName val="Sheet1"/>
      <sheetName val="U&amp;B"/>
      <sheetName val="NAMES"/>
      <sheetName val="bahan "/>
      <sheetName val="Rekap Prelim"/>
      <sheetName val="sort"/>
      <sheetName val="HARGA MATERIAL"/>
      <sheetName val="AHSP'05"/>
      <sheetName val="DIV.2"/>
      <sheetName val="HB "/>
      <sheetName val="Material"/>
      <sheetName val="Harga Dasar"/>
      <sheetName val="RAB Temiling "/>
      <sheetName val="analisa nya"/>
      <sheetName val="HARGA SATUAN"/>
      <sheetName val="Uph+bahan"/>
      <sheetName val="LINK-MAST. BASIC PRICE"/>
      <sheetName val="#REF!"/>
      <sheetName val="Rekapitulasi"/>
      <sheetName val="rekap (2)"/>
      <sheetName val="Harian"/>
      <sheetName val="total"/>
      <sheetName val="surat"/>
      <sheetName val="KURVA_100%"/>
      <sheetName val="HRG ALT PU"/>
      <sheetName val="Bahan&amp; upah"/>
      <sheetName val="HARGA SAT"/>
      <sheetName val="BHN"/>
      <sheetName val="labor1"/>
      <sheetName val="uphbhn"/>
      <sheetName val="RekapBOQ"/>
      <sheetName val="Sheet2"/>
      <sheetName val="RAB"/>
      <sheetName val="Cost D250"/>
      <sheetName val="PU Set"/>
      <sheetName val="Pipe"/>
      <sheetName val="alat"/>
      <sheetName val="anal_hs"/>
      <sheetName val="info"/>
      <sheetName val="Isolasi Luar Dalam"/>
      <sheetName val="Isolasi Luar"/>
      <sheetName val="Analisa STR"/>
      <sheetName val="Input"/>
      <sheetName val="Unit Rate"/>
      <sheetName val="A"/>
      <sheetName val="DRUP (ASLI)"/>
      <sheetName val="DATA1"/>
      <sheetName val="STR(CANCEL)"/>
      <sheetName val="Electrical"/>
      <sheetName val="Plmbg "/>
      <sheetName val="B_6"/>
      <sheetName val="D_ANALISA"/>
      <sheetName val="UPAH DAN BAHAN@"/>
      <sheetName val="AnSipil"/>
      <sheetName val="Rincian"/>
      <sheetName val="#REF"/>
      <sheetName val="HSPK"/>
      <sheetName val="RAP"/>
      <sheetName val="MAP"/>
      <sheetName val="Upah dan Bahan "/>
      <sheetName val="Uraian Teknis"/>
      <sheetName val="Rate"/>
      <sheetName val="Pricing"/>
      <sheetName val="Analisa Bangun "/>
      <sheetName val="Koef"/>
      <sheetName val="Analisa rata"/>
      <sheetName val="112-885"/>
      <sheetName val="HRG BHN"/>
      <sheetName val="div3"/>
      <sheetName val="PK-PPK Elektrikal"/>
      <sheetName val="Analisa 2"/>
      <sheetName val="hardas"/>
      <sheetName val="REQDELTA"/>
      <sheetName val="own"/>
      <sheetName val="SITE-UTL"/>
      <sheetName val="RAB.SEKRETARIAT (1)"/>
      <sheetName val="Asumsi"/>
      <sheetName val="Terbilang"/>
      <sheetName val="VAC BDWN"/>
      <sheetName val="hrg_sat"/>
      <sheetName val="L_Mechanica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8">
          <cell r="E78">
            <v>39000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14">
          <cell r="E14">
            <v>25567.5</v>
          </cell>
        </row>
        <row r="28">
          <cell r="E28">
            <v>39000</v>
          </cell>
        </row>
        <row r="33">
          <cell r="E33">
            <v>3984.75</v>
          </cell>
        </row>
        <row r="36">
          <cell r="E36">
            <v>1050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 refreshError="1"/>
      <sheetData sheetId="28"/>
      <sheetData sheetId="29"/>
      <sheetData sheetId="30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"/>
      <sheetName val="rekap"/>
      <sheetName val="hitungan jalan"/>
      <sheetName val="rab "/>
    </sheetNames>
    <sheetDataSet>
      <sheetData sheetId="0">
        <row r="15">
          <cell r="H15">
            <v>112200</v>
          </cell>
        </row>
        <row r="16">
          <cell r="H16">
            <v>145200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"/>
      <sheetName val="RKP"/>
      <sheetName val="RKP KOSONG"/>
      <sheetName val="RAB_STR"/>
      <sheetName val="RAB_STR KOSONG"/>
      <sheetName val="RAB_ARS"/>
      <sheetName val="RAB_ARS KOSONG"/>
      <sheetName val="RAB_ME"/>
      <sheetName val="RAB_ME KOSONG"/>
      <sheetName val="Rekap"/>
      <sheetName val="Analis "/>
      <sheetName val="Bahan"/>
      <sheetName val="Alat"/>
      <sheetName val="Upa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I9">
            <v>45000</v>
          </cell>
        </row>
      </sheetData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kap A"/>
      <sheetName val="RAB A"/>
      <sheetName val="Analisa BOW"/>
      <sheetName val="Harga Satuan"/>
      <sheetName val="Sheet1"/>
    </sheetNames>
    <sheetDataSet>
      <sheetData sheetId="0"/>
      <sheetData sheetId="1"/>
      <sheetData sheetId="2"/>
      <sheetData sheetId="3"/>
      <sheetData sheetId="4">
        <row r="10">
          <cell r="F10">
            <v>35000</v>
          </cell>
        </row>
      </sheetData>
      <sheetData sheetId="5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EVOER"/>
      <sheetName val="ANLS PL"/>
      <sheetName val="PANEL"/>
      <sheetName val=" SAT PL"/>
      <sheetName val="SAT EL"/>
      <sheetName val="BRE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34500</v>
          </cell>
        </row>
        <row r="6">
          <cell r="E6">
            <v>34500</v>
          </cell>
        </row>
        <row r="7">
          <cell r="E7">
            <v>34500</v>
          </cell>
        </row>
        <row r="47">
          <cell r="M47">
            <v>447000</v>
          </cell>
        </row>
        <row r="48">
          <cell r="M48">
            <v>447000</v>
          </cell>
        </row>
        <row r="56">
          <cell r="M56">
            <v>286000</v>
          </cell>
        </row>
        <row r="58">
          <cell r="M58">
            <v>286000</v>
          </cell>
        </row>
        <row r="63">
          <cell r="M63">
            <v>358000</v>
          </cell>
        </row>
        <row r="64">
          <cell r="M64">
            <v>358000</v>
          </cell>
        </row>
        <row r="65">
          <cell r="M65">
            <v>358000</v>
          </cell>
        </row>
        <row r="66">
          <cell r="M66">
            <v>358000</v>
          </cell>
        </row>
        <row r="68">
          <cell r="M68">
            <v>358000</v>
          </cell>
        </row>
        <row r="77">
          <cell r="M77">
            <v>434000</v>
          </cell>
        </row>
        <row r="80">
          <cell r="M80">
            <v>449000</v>
          </cell>
        </row>
        <row r="82">
          <cell r="M82">
            <v>449000</v>
          </cell>
        </row>
        <row r="106">
          <cell r="M106">
            <v>957500</v>
          </cell>
        </row>
      </sheetData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MM"/>
      <sheetName val="RAB  M-E MM (2)"/>
    </sheetNames>
    <sheetDataSet>
      <sheetData sheetId="0" refreshError="1"/>
      <sheetData sheetId="1" refreshError="1"/>
      <sheetData sheetId="2" refreshError="1">
        <row r="51">
          <cell r="M51">
            <v>479000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Sheet1 (2)"/>
      <sheetName val="BUD GAL. ALAT BERAT"/>
      <sheetName val="LAP_ MINGG"/>
      <sheetName val="HB"/>
      <sheetName val="OH-10BLN"/>
      <sheetName val="INPUT"/>
      <sheetName val="INDEX"/>
      <sheetName val="DAF-1"/>
      <sheetName val="HARGA MATERIAL"/>
      <sheetName val="HSD"/>
      <sheetName val="GAL__ALAT_BERAT2"/>
      <sheetName val="GAL__MANUAL2"/>
      <sheetName val="SRVY_JEMB2"/>
      <sheetName val="VOL_PASANGAN2"/>
      <sheetName val="SRVY_ELEV2"/>
      <sheetName val="TIME_SCHEDULE2"/>
      <sheetName val="LAP__MINGG4"/>
      <sheetName val="DATA_PEND__KUANTITAS2"/>
      <sheetName val="BUD_PS__BT__KALI2"/>
      <sheetName val="BUD_GAL__MANUAL2"/>
      <sheetName val="Sheet1_(2)2"/>
      <sheetName val="BUD_GAL__ALAT_BERAT2"/>
      <sheetName val="LAP__MINGG5"/>
      <sheetName val="GAL__ALAT_BERAT"/>
      <sheetName val="GAL__MANUAL"/>
      <sheetName val="SRVY_JEMB"/>
      <sheetName val="VOL_PASANGAN"/>
      <sheetName val="SRVY_ELEV"/>
      <sheetName val="TIME_SCHEDULE"/>
      <sheetName val="LAP__MINGG"/>
      <sheetName val="DATA_PEND__KUANTITAS"/>
      <sheetName val="BUD_PS__BT__KALI"/>
      <sheetName val="BUD_GAL__MANUAL"/>
      <sheetName val="Sheet1_(2)"/>
      <sheetName val="BUD_GAL__ALAT_BERAT"/>
      <sheetName val="LAP__MINGG1"/>
      <sheetName val="GAL__ALAT_BERAT1"/>
      <sheetName val="GAL__MANUAL1"/>
      <sheetName val="SRVY_JEMB1"/>
      <sheetName val="VOL_PASANGAN1"/>
      <sheetName val="SRVY_ELEV1"/>
      <sheetName val="TIME_SCHEDULE1"/>
      <sheetName val="LAP__MINGG2"/>
      <sheetName val="DATA_PEND__KUANTITAS1"/>
      <sheetName val="BUD_PS__BT__KALI1"/>
      <sheetName val="BUD_GAL__MANUAL1"/>
      <sheetName val="Sheet1_(2)1"/>
      <sheetName val="BUD_GAL__ALAT_BERAT1"/>
      <sheetName val="LAP__MINGG3"/>
      <sheetName val="GAL__ALAT_BERAT3"/>
      <sheetName val="GAL__MANUAL3"/>
      <sheetName val="SRVY_JEMB3"/>
      <sheetName val="VOL_PASANGAN3"/>
      <sheetName val="SRVY_ELEV3"/>
      <sheetName val="TIME_SCHEDULE3"/>
      <sheetName val="LAP__MINGG6"/>
      <sheetName val="DATA_PEND__KUANTITAS3"/>
      <sheetName val="BUD_PS__BT__KALI3"/>
      <sheetName val="BUD_GAL__MANUAL3"/>
      <sheetName val="Sheet1_(2)3"/>
      <sheetName val="BUD_GAL__ALAT_BERAT3"/>
      <sheetName val="LAP__MINGG7"/>
      <sheetName val="GAL__ALAT_BERAT13"/>
      <sheetName val="GAL__MANUAL13"/>
      <sheetName val="SRVY_JEMB13"/>
      <sheetName val="VOL_PASANGAN13"/>
      <sheetName val="SRVY_ELEV13"/>
      <sheetName val="TIME_SCHEDULE13"/>
      <sheetName val="LAP__MINGG26"/>
      <sheetName val="DATA_PEND__KUANTITAS13"/>
      <sheetName val="BUD_PS__BT__KALI13"/>
      <sheetName val="BUD_GAL__MANUAL13"/>
      <sheetName val="Sheet1_(2)13"/>
      <sheetName val="BUD_GAL__ALAT_BERAT13"/>
      <sheetName val="LAP__MINGG27"/>
      <sheetName val="GAL__ALAT_BERAT4"/>
      <sheetName val="GAL__MANUAL4"/>
      <sheetName val="SRVY_JEMB4"/>
      <sheetName val="VOL_PASANGAN4"/>
      <sheetName val="SRVY_ELEV4"/>
      <sheetName val="TIME_SCHEDULE4"/>
      <sheetName val="LAP__MINGG8"/>
      <sheetName val="DATA_PEND__KUANTITAS4"/>
      <sheetName val="BUD_PS__BT__KALI4"/>
      <sheetName val="BUD_GAL__MANUAL4"/>
      <sheetName val="Sheet1_(2)4"/>
      <sheetName val="BUD_GAL__ALAT_BERAT4"/>
      <sheetName val="LAP__MINGG9"/>
      <sheetName val="GAL__ALAT_BERAT5"/>
      <sheetName val="GAL__MANUAL5"/>
      <sheetName val="SRVY_JEMB5"/>
      <sheetName val="VOL_PASANGAN5"/>
      <sheetName val="SRVY_ELEV5"/>
      <sheetName val="TIME_SCHEDULE5"/>
      <sheetName val="LAP__MINGG10"/>
      <sheetName val="DATA_PEND__KUANTITAS5"/>
      <sheetName val="BUD_PS__BT__KALI5"/>
      <sheetName val="BUD_GAL__MANUAL5"/>
      <sheetName val="Sheet1_(2)5"/>
      <sheetName val="BUD_GAL__ALAT_BERAT5"/>
      <sheetName val="LAP__MINGG11"/>
      <sheetName val="GAL__ALAT_BERAT12"/>
      <sheetName val="GAL__MANUAL12"/>
      <sheetName val="SRVY_JEMB12"/>
      <sheetName val="VOL_PASANGAN12"/>
      <sheetName val="SRVY_ELEV12"/>
      <sheetName val="TIME_SCHEDULE12"/>
      <sheetName val="LAP__MINGG24"/>
      <sheetName val="DATA_PEND__KUANTITAS12"/>
      <sheetName val="BUD_PS__BT__KALI12"/>
      <sheetName val="BUD_GAL__MANUAL12"/>
      <sheetName val="Sheet1_(2)12"/>
      <sheetName val="BUD_GAL__ALAT_BERAT12"/>
      <sheetName val="LAP__MINGG25"/>
      <sheetName val="GAL__ALAT_BERAT11"/>
      <sheetName val="GAL__MANUAL11"/>
      <sheetName val="SRVY_JEMB11"/>
      <sheetName val="VOL_PASANGAN11"/>
      <sheetName val="SRVY_ELEV11"/>
      <sheetName val="TIME_SCHEDULE11"/>
      <sheetName val="LAP__MINGG22"/>
      <sheetName val="DATA_PEND__KUANTITAS11"/>
      <sheetName val="BUD_PS__BT__KALI11"/>
      <sheetName val="BUD_GAL__MANUAL11"/>
      <sheetName val="Sheet1_(2)11"/>
      <sheetName val="BUD_GAL__ALAT_BERAT11"/>
      <sheetName val="LAP__MINGG23"/>
      <sheetName val="GAL__ALAT_BERAT10"/>
      <sheetName val="GAL__MANUAL10"/>
      <sheetName val="SRVY_JEMB10"/>
      <sheetName val="VOL_PASANGAN10"/>
      <sheetName val="SRVY_ELEV10"/>
      <sheetName val="TIME_SCHEDULE10"/>
      <sheetName val="LAP__MINGG20"/>
      <sheetName val="DATA_PEND__KUANTITAS10"/>
      <sheetName val="BUD_PS__BT__KALI10"/>
      <sheetName val="BUD_GAL__MANUAL10"/>
      <sheetName val="Sheet1_(2)10"/>
      <sheetName val="BUD_GAL__ALAT_BERAT10"/>
      <sheetName val="LAP__MINGG21"/>
      <sheetName val="GAL__ALAT_BERAT9"/>
      <sheetName val="GAL__MANUAL9"/>
      <sheetName val="SRVY_JEMB9"/>
      <sheetName val="VOL_PASANGAN9"/>
      <sheetName val="SRVY_ELEV9"/>
      <sheetName val="TIME_SCHEDULE9"/>
      <sheetName val="LAP__MINGG18"/>
      <sheetName val="DATA_PEND__KUANTITAS9"/>
      <sheetName val="BUD_PS__BT__KALI9"/>
      <sheetName val="BUD_GAL__MANUAL9"/>
      <sheetName val="Sheet1_(2)9"/>
      <sheetName val="BUD_GAL__ALAT_BERAT9"/>
      <sheetName val="LAP__MINGG19"/>
      <sheetName val="GAL__ALAT_BERAT6"/>
      <sheetName val="GAL__MANUAL6"/>
      <sheetName val="SRVY_JEMB6"/>
      <sheetName val="VOL_PASANGAN6"/>
      <sheetName val="SRVY_ELEV6"/>
      <sheetName val="TIME_SCHEDULE6"/>
      <sheetName val="LAP__MINGG12"/>
      <sheetName val="DATA_PEND__KUANTITAS6"/>
      <sheetName val="BUD_PS__BT__KALI6"/>
      <sheetName val="BUD_GAL__MANUAL6"/>
      <sheetName val="Sheet1_(2)6"/>
      <sheetName val="BUD_GAL__ALAT_BERAT6"/>
      <sheetName val="LAP__MINGG13"/>
      <sheetName val="GAL__ALAT_BERAT7"/>
      <sheetName val="GAL__MANUAL7"/>
      <sheetName val="SRVY_JEMB7"/>
      <sheetName val="VOL_PASANGAN7"/>
      <sheetName val="SRVY_ELEV7"/>
      <sheetName val="TIME_SCHEDULE7"/>
      <sheetName val="LAP__MINGG14"/>
      <sheetName val="DATA_PEND__KUANTITAS7"/>
      <sheetName val="BUD_PS__BT__KALI7"/>
      <sheetName val="BUD_GAL__MANUAL7"/>
      <sheetName val="Sheet1_(2)7"/>
      <sheetName val="BUD_GAL__ALAT_BERAT7"/>
      <sheetName val="LAP__MINGG15"/>
      <sheetName val="GAL__ALAT_BERAT8"/>
      <sheetName val="GAL__MANUAL8"/>
      <sheetName val="SRVY_JEMB8"/>
      <sheetName val="VOL_PASANGAN8"/>
      <sheetName val="SRVY_ELEV8"/>
      <sheetName val="TIME_SCHEDULE8"/>
      <sheetName val="LAP__MINGG16"/>
      <sheetName val="DATA_PEND__KUANTITAS8"/>
      <sheetName val="BUD_PS__BT__KALI8"/>
      <sheetName val="BUD_GAL__MANUAL8"/>
      <sheetName val="Sheet1_(2)8"/>
      <sheetName val="BUD_GAL__ALAT_BERAT8"/>
      <sheetName val="LAP__MINGG17"/>
      <sheetName val="#REF!"/>
      <sheetName val="Rincian Bah&amp;Ten"/>
      <sheetName val="Analis Kusen 1 ESKALASI"/>
      <sheetName val="RAB RIIL kayu"/>
      <sheetName val="MASTER BAHAN ME"/>
      <sheetName val="lam2c"/>
      <sheetName val="RAB ME"/>
      <sheetName val="HARGA SAT"/>
      <sheetName val="DIVI6"/>
      <sheetName val="NP"/>
      <sheetName val="B.2.1 NON STD_PEMAT &amp; DDG PNHN"/>
      <sheetName val="RAB"/>
      <sheetName val="Koefisien"/>
      <sheetName val="H.Bahan"/>
      <sheetName val="STAF"/>
      <sheetName val="MT-C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0">
          <cell r="F10">
            <v>1.1944339646100457</v>
          </cell>
        </row>
        <row r="67">
          <cell r="F67">
            <v>1.463593948833988</v>
          </cell>
        </row>
        <row r="124">
          <cell r="F124">
            <v>1.9383208735052366</v>
          </cell>
        </row>
        <row r="181">
          <cell r="F181">
            <v>6.9096550220126263</v>
          </cell>
        </row>
        <row r="238">
          <cell r="F238">
            <v>15.498148904831897</v>
          </cell>
        </row>
        <row r="295">
          <cell r="F295">
            <v>22.947004711264832</v>
          </cell>
        </row>
        <row r="353">
          <cell r="F353">
            <v>30.468757716123228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Sum Alat"/>
      <sheetName val="Sum Alat BM2005"/>
      <sheetName val="Anl E"/>
      <sheetName val="HRG"/>
      <sheetName val="hrg sat.bahan"/>
      <sheetName val="Anl BOW"/>
      <sheetName val="Siring"/>
      <sheetName val="Volume"/>
      <sheetName val="RAB"/>
      <sheetName val="PERHITUNGAN"/>
      <sheetName val="REKAP1"/>
      <sheetName val="REKAP1 (2)"/>
    </sheetNames>
    <sheetDataSet>
      <sheetData sheetId="0"/>
      <sheetData sheetId="1"/>
      <sheetData sheetId="2"/>
      <sheetData sheetId="3"/>
      <sheetData sheetId="4"/>
      <sheetData sheetId="5">
        <row r="14">
          <cell r="F14">
            <v>129566</v>
          </cell>
        </row>
        <row r="30">
          <cell r="F30">
            <v>61835</v>
          </cell>
        </row>
        <row r="33">
          <cell r="F33">
            <v>73144</v>
          </cell>
        </row>
        <row r="41">
          <cell r="F41">
            <v>46684</v>
          </cell>
        </row>
        <row r="44">
          <cell r="F44">
            <v>32500</v>
          </cell>
        </row>
        <row r="54">
          <cell r="F54">
            <v>24310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39">
          <cell r="H39">
            <v>19800</v>
          </cell>
        </row>
        <row r="65">
          <cell r="H65">
            <v>15700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."/>
      <sheetName val="HSD Upah&amp;Bahan"/>
      <sheetName val="HSD Alat"/>
      <sheetName val="alat"/>
      <sheetName val="agregat"/>
      <sheetName val="quary"/>
      <sheetName val="D9"/>
      <sheetName val="D10"/>
      <sheetName val="MPU"/>
      <sheetName val="Harga S Dasar "/>
      <sheetName val="schedule"/>
      <sheetName val="flow chart insp"/>
      <sheetName val="Sched Pe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."/>
      <sheetName val="HSD Upah&amp;Bahan"/>
      <sheetName val="HSD Alat"/>
      <sheetName val="alat"/>
      <sheetName val="agregat"/>
      <sheetName val="quary"/>
      <sheetName val="D9"/>
      <sheetName val="D10"/>
      <sheetName val="MPU"/>
      <sheetName val="Harga S Dasar "/>
      <sheetName val="schedule"/>
      <sheetName val="flow chart insp"/>
      <sheetName val="Sched Pe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Daftar Harga"/>
      <sheetName val="Analisa dipakai"/>
      <sheetName val="R. A . B"/>
      <sheetName val="SUM"/>
      <sheetName val="TE TS FA LAN MATV"/>
      <sheetName val=" R A B"/>
      <sheetName val="Analisa"/>
      <sheetName val="REKAP"/>
      <sheetName val="har-sat"/>
      <sheetName val="daf_3_OK_"/>
      <sheetName val="BQ-E20-02(Rp)"/>
      <sheetName val="daf_7_OK_"/>
    </sheetNames>
    <sheetDataSet>
      <sheetData sheetId="0"/>
      <sheetData sheetId="1"/>
      <sheetData sheetId="2"/>
      <sheetData sheetId="3" refreshError="1">
        <row r="12">
          <cell r="D12">
            <v>37500</v>
          </cell>
        </row>
        <row r="57">
          <cell r="D57">
            <v>1225000</v>
          </cell>
        </row>
        <row r="58">
          <cell r="D58">
            <v>1100000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  <sheetName val="HB"/>
      <sheetName val="harsat"/>
      <sheetName val="Bahan &amp; Upah"/>
      <sheetName val="FORM X COST"/>
      <sheetName val="UNIT PRICE"/>
      <sheetName val="HARGA MATERIAL"/>
      <sheetName val="Daftar Harga"/>
      <sheetName val="VOLUME_2"/>
      <sheetName val="VOLUME_"/>
      <sheetName val="VOLUME_1"/>
      <sheetName val="VOLUME_3"/>
      <sheetName val="VOLUME_13"/>
      <sheetName val="VOLUME_4"/>
      <sheetName val="VOLUME_5"/>
      <sheetName val="VOLUME_12"/>
      <sheetName val="VOLUME_11"/>
      <sheetName val="VOLUME_10"/>
      <sheetName val="VOLUME_9"/>
      <sheetName val="VOLUME_6"/>
      <sheetName val="VOLUME_7"/>
      <sheetName val="VOLUME_8"/>
      <sheetName val="REKAP"/>
      <sheetName val="XLR_NoRangeSheet"/>
      <sheetName val="MASTER BAHAN ME"/>
    </sheetNames>
    <sheetDataSet>
      <sheetData sheetId="0"/>
      <sheetData sheetId="1" refreshError="1">
        <row r="19">
          <cell r="D19">
            <v>7200</v>
          </cell>
        </row>
        <row r="101">
          <cell r="D101">
            <v>51250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"/>
      <sheetName val="UPAH"/>
    </sheetNames>
    <sheetDataSet>
      <sheetData sheetId="0"/>
      <sheetData sheetId="1"/>
      <sheetData sheetId="2">
        <row r="44">
          <cell r="G44">
            <v>230000</v>
          </cell>
        </row>
      </sheetData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Daftar Harga"/>
      <sheetName val="ANALISA GRS TENGAH"/>
      <sheetName val="SUM"/>
      <sheetName val="HB"/>
      <sheetName val="HB 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Pipa"/>
      <sheetName val="Reservoir"/>
      <sheetName val="Kran Umum"/>
      <sheetName val="REKAP"/>
      <sheetName val="Jadwal"/>
    </sheetNames>
    <sheetDataSet>
      <sheetData sheetId="0" refreshError="1"/>
      <sheetData sheetId="1">
        <row r="274">
          <cell r="L274">
            <v>1000</v>
          </cell>
        </row>
        <row r="282">
          <cell r="I282">
            <v>1170.33</v>
          </cell>
        </row>
        <row r="302">
          <cell r="I302">
            <v>1256.42</v>
          </cell>
        </row>
        <row r="322">
          <cell r="I322">
            <v>1902.83</v>
          </cell>
        </row>
        <row r="342">
          <cell r="I342">
            <v>835</v>
          </cell>
        </row>
        <row r="362">
          <cell r="I362">
            <v>1405.83</v>
          </cell>
        </row>
        <row r="382">
          <cell r="I382">
            <v>1896.67</v>
          </cell>
        </row>
        <row r="402">
          <cell r="I402">
            <v>2206.58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AKHIR"/>
      <sheetName val="EE TOILET KM GANTI 2013"/>
      <sheetName val="EE TOILET WISATA 2013"/>
      <sheetName val="Harga Sat"/>
      <sheetName val="Daftar 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8">
          <cell r="F18">
            <v>39375</v>
          </cell>
        </row>
        <row r="34">
          <cell r="F34">
            <v>147750</v>
          </cell>
        </row>
        <row r="65">
          <cell r="F65">
            <v>675650</v>
          </cell>
        </row>
        <row r="75">
          <cell r="F75">
            <v>646800</v>
          </cell>
        </row>
        <row r="85">
          <cell r="F85">
            <v>830900</v>
          </cell>
        </row>
        <row r="190">
          <cell r="F190">
            <v>855950</v>
          </cell>
        </row>
        <row r="207">
          <cell r="F207">
            <v>794700</v>
          </cell>
        </row>
        <row r="221">
          <cell r="F221">
            <v>1092850</v>
          </cell>
        </row>
        <row r="235">
          <cell r="F235">
            <v>1103850</v>
          </cell>
        </row>
        <row r="341">
          <cell r="F341">
            <v>100067.5</v>
          </cell>
        </row>
        <row r="361">
          <cell r="F361">
            <v>36711</v>
          </cell>
        </row>
      </sheetData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  <sheetName val="INPUT"/>
      <sheetName val="H.Satuan"/>
      <sheetName val="HARGA MATERIAL"/>
      <sheetName val="Urai _Resap pengikat"/>
      <sheetName val="BAHAN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REKAP 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"/>
      <sheetName val="Time Sch "/>
      <sheetName val="REKAP"/>
      <sheetName val="RAB"/>
      <sheetName val="Analisa B&amp;U@2R0"/>
      <sheetName val="H. Bahan. @2R0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Gapura"/>
      <sheetName val="Analisa"/>
      <sheetName val="Gedung A"/>
      <sheetName val="Persiap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heet1"/>
      <sheetName val="JW"/>
      <sheetName val="JB"/>
      <sheetName val="JA"/>
      <sheetName val="JU"/>
      <sheetName val="REK"/>
      <sheetName val="RAB"/>
      <sheetName val="010-111"/>
      <sheetName val="112-885"/>
      <sheetName val="P"/>
      <sheetName val="L"/>
      <sheetName val="M"/>
      <sheetName val="E"/>
      <sheetName val="REKAN"/>
      <sheetName val="PB"/>
      <sheetName val="K.8"/>
      <sheetName val="K.9"/>
      <sheetName val="RAB1"/>
      <sheetName val="REKAP_ARSITEKTUR."/>
      <sheetName val="Daftar Harga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Dinas Bina Marga dan Pemukiman</v>
          </cell>
          <cell r="K727" t="str">
            <v>07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22000</v>
          </cell>
          <cell r="J746">
            <v>1320000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35000</v>
          </cell>
          <cell r="J747">
            <v>70000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35000</v>
          </cell>
          <cell r="J748">
            <v>35000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22000</v>
          </cell>
          <cell r="J749">
            <v>22000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22000</v>
          </cell>
          <cell r="J751">
            <v>132000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1759000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50000</v>
          </cell>
          <cell r="J764">
            <v>120000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 xml:space="preserve"> </v>
          </cell>
        </row>
        <row r="774">
          <cell r="E774" t="str">
            <v xml:space="preserve"> </v>
          </cell>
        </row>
        <row r="775">
          <cell r="E775" t="str">
            <v xml:space="preserve"> </v>
          </cell>
        </row>
        <row r="776">
          <cell r="E776" t="str">
            <v xml:space="preserve"> </v>
          </cell>
        </row>
        <row r="778">
          <cell r="D778" t="str">
            <v xml:space="preserve"> JUMLAH BIAYA UNTUK MATERIAL</v>
          </cell>
          <cell r="L778">
            <v>120000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100000</v>
          </cell>
          <cell r="J782">
            <v>500000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65000</v>
          </cell>
          <cell r="J783">
            <v>325000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55000</v>
          </cell>
          <cell r="J784">
            <v>1650000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2475000</v>
          </cell>
        </row>
        <row r="797">
          <cell r="J797" t="str">
            <v xml:space="preserve"> T O T A L (Rp)</v>
          </cell>
          <cell r="L797">
            <v>4354000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72566.67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Dinas Bina Marga dan Pemukiman</v>
          </cell>
          <cell r="K887" t="str">
            <v>07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22000</v>
          </cell>
          <cell r="J906">
            <v>660000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35000</v>
          </cell>
          <cell r="J907">
            <v>35000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695000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50000</v>
          </cell>
          <cell r="J924">
            <v>60000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 xml:space="preserve"> </v>
          </cell>
        </row>
        <row r="934">
          <cell r="E934" t="str">
            <v xml:space="preserve"> </v>
          </cell>
        </row>
        <row r="935">
          <cell r="E935" t="str">
            <v xml:space="preserve"> </v>
          </cell>
        </row>
        <row r="936">
          <cell r="E936" t="str">
            <v xml:space="preserve"> </v>
          </cell>
        </row>
        <row r="938">
          <cell r="D938" t="str">
            <v xml:space="preserve"> JUMLAH BIAYA UNTUK MATERIAL</v>
          </cell>
          <cell r="L938">
            <v>60000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755000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18875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Dinas Bina Marga dan Pemukiman</v>
          </cell>
          <cell r="K1047" t="str">
            <v>07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22000</v>
          </cell>
          <cell r="J1066">
            <v>1320000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35000</v>
          </cell>
          <cell r="J1067">
            <v>70000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35000</v>
          </cell>
          <cell r="J1068">
            <v>35000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22000</v>
          </cell>
          <cell r="J1069">
            <v>22000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22000</v>
          </cell>
          <cell r="J1071">
            <v>22000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1499000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73920</v>
          </cell>
          <cell r="J1084">
            <v>5322240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50000</v>
          </cell>
          <cell r="J1085">
            <v>120000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 xml:space="preserve"> </v>
          </cell>
        </row>
        <row r="1094">
          <cell r="E1094" t="str">
            <v xml:space="preserve"> </v>
          </cell>
        </row>
        <row r="1095">
          <cell r="E1095" t="str">
            <v xml:space="preserve"> </v>
          </cell>
        </row>
        <row r="1096">
          <cell r="E1096" t="str">
            <v xml:space="preserve"> </v>
          </cell>
        </row>
        <row r="1098">
          <cell r="D1098" t="str">
            <v xml:space="preserve"> JUMLAH BIAYA UNTUK MATERIAL</v>
          </cell>
          <cell r="L1098">
            <v>5442240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150000</v>
          </cell>
          <cell r="J1102">
            <v>750000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65000</v>
          </cell>
          <cell r="J1103">
            <v>325000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1075000</v>
          </cell>
        </row>
        <row r="1117">
          <cell r="J1117" t="str">
            <v xml:space="preserve"> T O T A L (Rp)</v>
          </cell>
          <cell r="L1117">
            <v>8016240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133604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Dinas Bina Marga dan Pemukiman</v>
          </cell>
          <cell r="K1207" t="str">
            <v>07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 xml:space="preserve"> </v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22000</v>
          </cell>
          <cell r="J1226">
            <v>792000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35000</v>
          </cell>
          <cell r="J1227">
            <v>35000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22000</v>
          </cell>
          <cell r="J1229">
            <v>44000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931000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50000</v>
          </cell>
          <cell r="J1244">
            <v>72000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 xml:space="preserve"> </v>
          </cell>
        </row>
        <row r="1254">
          <cell r="E1254" t="str">
            <v xml:space="preserve"> </v>
          </cell>
        </row>
        <row r="1255">
          <cell r="B1255" t="str">
            <v xml:space="preserve"> </v>
          </cell>
          <cell r="E1255" t="str">
            <v xml:space="preserve"> </v>
          </cell>
          <cell r="F1255" t="str">
            <v xml:space="preserve"> </v>
          </cell>
          <cell r="G1255" t="str">
            <v xml:space="preserve"> </v>
          </cell>
          <cell r="H1255" t="str">
            <v xml:space="preserve"> </v>
          </cell>
          <cell r="I1255" t="str">
            <v xml:space="preserve"> </v>
          </cell>
        </row>
        <row r="1256">
          <cell r="B1256" t="str">
            <v xml:space="preserve"> </v>
          </cell>
          <cell r="E1256" t="str">
            <v xml:space="preserve"> </v>
          </cell>
          <cell r="F1256" t="str">
            <v xml:space="preserve"> </v>
          </cell>
          <cell r="G1256" t="str">
            <v xml:space="preserve"> </v>
          </cell>
          <cell r="H1256" t="str">
            <v xml:space="preserve"> </v>
          </cell>
          <cell r="I1256" t="str">
            <v xml:space="preserve"> </v>
          </cell>
        </row>
        <row r="1257">
          <cell r="A1257" t="str">
            <v xml:space="preserve"> </v>
          </cell>
        </row>
        <row r="1258">
          <cell r="D1258" t="str">
            <v xml:space="preserve"> JUMLAH BIAYA UNTUK MATERIAL</v>
          </cell>
          <cell r="L1258">
            <v>72000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55000</v>
          </cell>
          <cell r="J1262">
            <v>550000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550000</v>
          </cell>
        </row>
        <row r="1277">
          <cell r="J1277" t="str">
            <v xml:space="preserve"> T O T A L (Rp)</v>
          </cell>
          <cell r="L1277">
            <v>1553000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48531.25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Dinas Bina Marga dan Pemukiman</v>
          </cell>
          <cell r="K1367" t="str">
            <v>07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22000</v>
          </cell>
          <cell r="J1386">
            <v>1760000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35000</v>
          </cell>
          <cell r="J1387">
            <v>35000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35000</v>
          </cell>
          <cell r="J1388">
            <v>35000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22000</v>
          </cell>
          <cell r="J1389">
            <v>22000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1852000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50000</v>
          </cell>
          <cell r="J1404">
            <v>160000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 xml:space="preserve"> </v>
          </cell>
        </row>
        <row r="1414">
          <cell r="E1414" t="str">
            <v xml:space="preserve"> </v>
          </cell>
        </row>
        <row r="1415">
          <cell r="E1415" t="str">
            <v xml:space="preserve"> </v>
          </cell>
        </row>
        <row r="1416">
          <cell r="E1416" t="str">
            <v xml:space="preserve"> </v>
          </cell>
        </row>
        <row r="1418">
          <cell r="D1418" t="str">
            <v xml:space="preserve"> JUMLAH BIAYA UNTUK MATERIAL</v>
          </cell>
          <cell r="L1418">
            <v>160000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100000</v>
          </cell>
          <cell r="J1422">
            <v>500000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500000</v>
          </cell>
        </row>
        <row r="1437">
          <cell r="J1437" t="str">
            <v xml:space="preserve"> T O T A L (Rp)</v>
          </cell>
          <cell r="L1437">
            <v>2512000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78500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Dinas Bina Marga dan Pemukiman</v>
          </cell>
          <cell r="K1847" t="str">
            <v>07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 xml:space="preserve"> </v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 xml:space="preserve"> </v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 xml:space="preserve"> </v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22000</v>
          </cell>
          <cell r="J1866">
            <v>550000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35000</v>
          </cell>
          <cell r="J1867">
            <v>35000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585000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 xml:space="preserve"> </v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50000</v>
          </cell>
          <cell r="J1884">
            <v>50000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 xml:space="preserve"> </v>
          </cell>
          <cell r="E1893" t="str">
            <v xml:space="preserve"> </v>
          </cell>
          <cell r="F1893" t="str">
            <v xml:space="preserve"> </v>
          </cell>
          <cell r="G1893" t="str">
            <v xml:space="preserve"> </v>
          </cell>
          <cell r="H1893" t="str">
            <v xml:space="preserve"> </v>
          </cell>
          <cell r="I1893" t="str">
            <v xml:space="preserve"> </v>
          </cell>
        </row>
        <row r="1894">
          <cell r="B1894" t="str">
            <v xml:space="preserve"> </v>
          </cell>
          <cell r="E1894" t="str">
            <v xml:space="preserve"> </v>
          </cell>
          <cell r="F1894" t="str">
            <v xml:space="preserve"> </v>
          </cell>
          <cell r="G1894" t="str">
            <v xml:space="preserve"> </v>
          </cell>
          <cell r="H1894" t="str">
            <v xml:space="preserve"> </v>
          </cell>
          <cell r="I1894" t="str">
            <v xml:space="preserve"> </v>
          </cell>
        </row>
        <row r="1895">
          <cell r="B1895" t="str">
            <v xml:space="preserve"> </v>
          </cell>
          <cell r="E1895" t="str">
            <v xml:space="preserve"> </v>
          </cell>
          <cell r="F1895" t="str">
            <v xml:space="preserve"> </v>
          </cell>
          <cell r="G1895" t="str">
            <v xml:space="preserve"> </v>
          </cell>
          <cell r="H1895" t="str">
            <v xml:space="preserve"> </v>
          </cell>
          <cell r="I1895" t="str">
            <v xml:space="preserve"> </v>
          </cell>
        </row>
        <row r="1896">
          <cell r="B1896" t="str">
            <v xml:space="preserve"> </v>
          </cell>
          <cell r="E1896" t="str">
            <v xml:space="preserve"> </v>
          </cell>
          <cell r="F1896" t="str">
            <v xml:space="preserve"> </v>
          </cell>
          <cell r="G1896" t="str">
            <v xml:space="preserve"> </v>
          </cell>
          <cell r="H1896" t="str">
            <v xml:space="preserve"> </v>
          </cell>
          <cell r="I1896" t="str">
            <v xml:space="preserve"> </v>
          </cell>
        </row>
        <row r="1898">
          <cell r="D1898" t="str">
            <v xml:space="preserve"> JUMLAH BIAYA UNTUK MATERIAL</v>
          </cell>
          <cell r="L1898">
            <v>50000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635000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42333.33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Dinas Bina Marga dan Pemukiman</v>
          </cell>
          <cell r="K2007" t="str">
            <v>07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22000</v>
          </cell>
          <cell r="J2026">
            <v>792000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35000</v>
          </cell>
          <cell r="J2027">
            <v>35000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22000</v>
          </cell>
          <cell r="J2029">
            <v>44000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931000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50000</v>
          </cell>
          <cell r="J2044">
            <v>72000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 xml:space="preserve"> </v>
          </cell>
        </row>
        <row r="2054">
          <cell r="E2054" t="str">
            <v xml:space="preserve"> </v>
          </cell>
        </row>
        <row r="2055">
          <cell r="E2055" t="str">
            <v xml:space="preserve"> </v>
          </cell>
        </row>
        <row r="2056">
          <cell r="E2056" t="str">
            <v xml:space="preserve"> </v>
          </cell>
        </row>
        <row r="2058">
          <cell r="D2058" t="str">
            <v xml:space="preserve"> JUMLAH BIAYA UNTUK MATERIAL</v>
          </cell>
          <cell r="L2058">
            <v>72000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55000</v>
          </cell>
          <cell r="J2062">
            <v>550000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550000</v>
          </cell>
        </row>
        <row r="2077">
          <cell r="J2077" t="str">
            <v xml:space="preserve"> T O T A L (Rp)</v>
          </cell>
          <cell r="L2077">
            <v>1553000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3106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Dinas Bina Marga dan Pemukiman</v>
          </cell>
          <cell r="K2567" t="str">
            <v>07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22000</v>
          </cell>
          <cell r="J2586">
            <v>2178000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35000</v>
          </cell>
          <cell r="J2587">
            <v>35000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35000</v>
          </cell>
          <cell r="J2588">
            <v>105000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2318000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69300</v>
          </cell>
          <cell r="J2604">
            <v>2079000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106838</v>
          </cell>
          <cell r="J2605">
            <v>5341900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101063</v>
          </cell>
          <cell r="J2606">
            <v>2021260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50000</v>
          </cell>
          <cell r="J2607">
            <v>200000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 xml:space="preserve"> </v>
          </cell>
        </row>
        <row r="2614">
          <cell r="E2614" t="str">
            <v xml:space="preserve"> </v>
          </cell>
        </row>
        <row r="2615">
          <cell r="E2615" t="str">
            <v xml:space="preserve"> </v>
          </cell>
        </row>
        <row r="2616">
          <cell r="E2616" t="str">
            <v xml:space="preserve"> </v>
          </cell>
        </row>
        <row r="2618">
          <cell r="D2618" t="str">
            <v xml:space="preserve"> JUMLAH BIAYA UNTUK MATERIAL</v>
          </cell>
          <cell r="L2618">
            <v>9642160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100000</v>
          </cell>
          <cell r="J2622">
            <v>500000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500000</v>
          </cell>
        </row>
        <row r="2637">
          <cell r="J2637" t="str">
            <v xml:space="preserve"> T O T A L (Rp)</v>
          </cell>
          <cell r="L2637">
            <v>12460160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207669.33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Dinas Bina Marga dan Pemukiman</v>
          </cell>
          <cell r="K3287" t="str">
            <v>07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22000</v>
          </cell>
          <cell r="J3306">
            <v>4356000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35000</v>
          </cell>
          <cell r="J3307">
            <v>210000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35000</v>
          </cell>
          <cell r="J3308">
            <v>210000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22000</v>
          </cell>
          <cell r="J3309">
            <v>132000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22000</v>
          </cell>
          <cell r="J3311">
            <v>66000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25000</v>
          </cell>
          <cell r="J3312">
            <v>150000</v>
          </cell>
        </row>
        <row r="3320">
          <cell r="D3320" t="str">
            <v xml:space="preserve"> JUMLAH BIAYA UNTUK PEKERJA</v>
          </cell>
          <cell r="L3320">
            <v>5214000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50000</v>
          </cell>
          <cell r="J3324">
            <v>408000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1386</v>
          </cell>
          <cell r="J3325">
            <v>623700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101063</v>
          </cell>
          <cell r="J3326">
            <v>5659528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124163</v>
          </cell>
          <cell r="J3327">
            <v>3862710.93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129938</v>
          </cell>
          <cell r="J3328">
            <v>2020535.9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69300</v>
          </cell>
          <cell r="J3329">
            <v>242550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4700</v>
          </cell>
          <cell r="J3330">
            <v>31584000</v>
          </cell>
        </row>
        <row r="3331">
          <cell r="A3331" t="str">
            <v>L</v>
          </cell>
        </row>
        <row r="3333">
          <cell r="E3333" t="str">
            <v xml:space="preserve"> </v>
          </cell>
        </row>
        <row r="3334">
          <cell r="E3334" t="str">
            <v xml:space="preserve"> </v>
          </cell>
        </row>
        <row r="3335">
          <cell r="E3335" t="str">
            <v xml:space="preserve"> </v>
          </cell>
        </row>
        <row r="3336">
          <cell r="E3336" t="str">
            <v xml:space="preserve"> </v>
          </cell>
        </row>
        <row r="3338">
          <cell r="D3338" t="str">
            <v xml:space="preserve"> JUMLAH BIAYA UNTUK MATERIAL</v>
          </cell>
          <cell r="L3338">
            <v>44401024.829999998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100000</v>
          </cell>
          <cell r="J3342">
            <v>1500000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95000</v>
          </cell>
          <cell r="J3343">
            <v>1425000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55000</v>
          </cell>
          <cell r="J3344">
            <v>825000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3750000</v>
          </cell>
        </row>
        <row r="3357">
          <cell r="J3357" t="str">
            <v xml:space="preserve"> T O T A L (Rp)</v>
          </cell>
          <cell r="L3357">
            <v>53365024.829999998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38117.870000000003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Dinas Bina Marga dan Pemukiman</v>
          </cell>
          <cell r="K3527" t="str">
            <v>07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22000</v>
          </cell>
          <cell r="J3546">
            <v>264000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35000</v>
          </cell>
          <cell r="J3547">
            <v>35000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35000</v>
          </cell>
          <cell r="J3548">
            <v>105000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22000</v>
          </cell>
          <cell r="J3550">
            <v>66000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22000</v>
          </cell>
          <cell r="J3551">
            <v>22000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25000</v>
          </cell>
          <cell r="J3552">
            <v>50000</v>
          </cell>
        </row>
        <row r="3560">
          <cell r="D3560" t="str">
            <v xml:space="preserve"> JUMLAH BIAYA UNTUK PEKERJA</v>
          </cell>
          <cell r="L3560">
            <v>572000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741300.51</v>
          </cell>
          <cell r="J3564">
            <v>44478030.600000001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4700</v>
          </cell>
          <cell r="J3565">
            <v>3008000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1386</v>
          </cell>
          <cell r="J3566">
            <v>221760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50000</v>
          </cell>
          <cell r="J3567">
            <v>24000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 xml:space="preserve"> </v>
          </cell>
        </row>
        <row r="3574">
          <cell r="E3574" t="str">
            <v xml:space="preserve"> </v>
          </cell>
        </row>
        <row r="3575">
          <cell r="E3575" t="str">
            <v xml:space="preserve"> </v>
          </cell>
        </row>
        <row r="3576">
          <cell r="E3576" t="str">
            <v xml:space="preserve"> </v>
          </cell>
        </row>
        <row r="3578">
          <cell r="D3578" t="str">
            <v xml:space="preserve"> JUMLAH BIAYA UNTUK MATERIAL</v>
          </cell>
          <cell r="L3578">
            <v>47731790.600000001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100000</v>
          </cell>
          <cell r="J3582">
            <v>500000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150000</v>
          </cell>
          <cell r="J3583">
            <v>750000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95000</v>
          </cell>
          <cell r="J3584">
            <v>475000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55000</v>
          </cell>
          <cell r="J3585">
            <v>275000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2000000</v>
          </cell>
        </row>
        <row r="3597">
          <cell r="J3597" t="str">
            <v xml:space="preserve"> T O T A L (Rp)</v>
          </cell>
          <cell r="L3597">
            <v>50303790.600000001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31439.87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Dinas Bina Marga dan Pemukiman</v>
          </cell>
          <cell r="K3767" t="str">
            <v>07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22000</v>
          </cell>
          <cell r="J3786">
            <v>264000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35000</v>
          </cell>
          <cell r="J3787">
            <v>35000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427000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98100</v>
          </cell>
          <cell r="J3804">
            <v>490500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69300</v>
          </cell>
          <cell r="J3805">
            <v>86625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31000</v>
          </cell>
          <cell r="J3806">
            <v>471200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50000</v>
          </cell>
          <cell r="J3807">
            <v>37500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 xml:space="preserve"> </v>
          </cell>
        </row>
        <row r="3814">
          <cell r="E3814" t="str">
            <v xml:space="preserve"> </v>
          </cell>
        </row>
        <row r="3815">
          <cell r="E3815" t="str">
            <v xml:space="preserve"> </v>
          </cell>
        </row>
        <row r="3816">
          <cell r="E3816" t="str">
            <v xml:space="preserve"> </v>
          </cell>
        </row>
        <row r="3818">
          <cell r="D3818" t="str">
            <v xml:space="preserve"> JUMLAH BIAYA UNTUK MATERIAL</v>
          </cell>
          <cell r="L3818">
            <v>1085825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17500</v>
          </cell>
          <cell r="J3822">
            <v>35000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35000</v>
          </cell>
        </row>
        <row r="3837">
          <cell r="J3837" t="str">
            <v xml:space="preserve"> T O T A L (Rp)</v>
          </cell>
          <cell r="L3837">
            <v>1547825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309565</v>
          </cell>
          <cell r="J3839" t="str">
            <v xml:space="preserve">                  per</v>
          </cell>
          <cell r="K3839" t="str">
            <v>M 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BHN+UPH+ALT"/>
      <sheetName val="ALAT"/>
      <sheetName val="ANL-PEK"/>
      <sheetName val="ANL-AM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REKAP_ARSITEKTUR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QUAR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  <sheetName val="BASIC PRICE 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TOTAL"/>
      <sheetName val="DAF-1"/>
      <sheetName val="DAF-2"/>
      <sheetName val="DAF-3"/>
      <sheetName val="AHSbj"/>
      <sheetName val="112-885"/>
      <sheetName val="Daf 1"/>
      <sheetName val="TOWN"/>
      <sheetName val="REKAP_ARSITEKTUR."/>
      <sheetName val="Agregat Halus &amp; K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52">
          <cell r="P52">
            <v>486696.875</v>
          </cell>
        </row>
      </sheetData>
      <sheetData sheetId="7"/>
      <sheetData sheetId="8"/>
      <sheetData sheetId="9"/>
      <sheetData sheetId="10">
        <row r="52">
          <cell r="P52">
            <v>33954.375</v>
          </cell>
        </row>
      </sheetData>
      <sheetData sheetId="11"/>
      <sheetData sheetId="12"/>
      <sheetData sheetId="13"/>
      <sheetData sheetId="14">
        <row r="48">
          <cell r="J48">
            <v>268395.52000000002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KOP"/>
      <sheetName val="Pengantar"/>
      <sheetName val="Rekap Total"/>
      <sheetName val="Rab IBS"/>
      <sheetName val="Rab ICU"/>
      <sheetName val="ENTRANCE"/>
      <sheetName val="TORN"/>
      <sheetName val="Anal (2)"/>
      <sheetName val="Anal"/>
      <sheetName val="Kosen "/>
      <sheetName val="Beton  (2)"/>
      <sheetName val="Beton "/>
      <sheetName val="Tabel-Btn "/>
      <sheetName val="Harga (2)"/>
      <sheetName val="Harga"/>
      <sheetName val="Harga Sat. Pek"/>
      <sheetName val="Anlvol ICU"/>
      <sheetName val="Analvol IBS"/>
      <sheetName val="Kuse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O1">
            <v>1.05</v>
          </cell>
        </row>
        <row r="5">
          <cell r="O5">
            <v>1.0249999999999999</v>
          </cell>
        </row>
        <row r="7">
          <cell r="C7" t="str">
            <v xml:space="preserve">U r a i a n </v>
          </cell>
          <cell r="D7" t="str">
            <v xml:space="preserve">Satuan </v>
          </cell>
          <cell r="E7" t="str">
            <v>Upah / hari + Faktor</v>
          </cell>
          <cell r="O7">
            <v>1.0249999999999999</v>
          </cell>
        </row>
        <row r="8">
          <cell r="E8" t="str">
            <v>( Rp )</v>
          </cell>
        </row>
        <row r="9">
          <cell r="C9" t="str">
            <v xml:space="preserve"> U P A H  :</v>
          </cell>
        </row>
        <row r="10">
          <cell r="C10" t="str">
            <v xml:space="preserve"> - Pekerja</v>
          </cell>
          <cell r="D10" t="str">
            <v>oh</v>
          </cell>
          <cell r="E10">
            <v>25000</v>
          </cell>
        </row>
        <row r="11">
          <cell r="C11" t="str">
            <v xml:space="preserve"> - Mandor</v>
          </cell>
          <cell r="D11" t="str">
            <v>oh</v>
          </cell>
          <cell r="E11">
            <v>56250</v>
          </cell>
        </row>
        <row r="12">
          <cell r="C12" t="str">
            <v xml:space="preserve"> - Tukang  batu</v>
          </cell>
          <cell r="D12" t="str">
            <v>oh</v>
          </cell>
          <cell r="E12">
            <v>31250</v>
          </cell>
        </row>
        <row r="13">
          <cell r="C13" t="str">
            <v xml:space="preserve"> - Tukang  kayu</v>
          </cell>
          <cell r="D13" t="str">
            <v>oh</v>
          </cell>
          <cell r="E13">
            <v>34375</v>
          </cell>
        </row>
        <row r="14">
          <cell r="C14" t="str">
            <v xml:space="preserve"> - Tukang  besi</v>
          </cell>
          <cell r="D14" t="str">
            <v>oh</v>
          </cell>
          <cell r="E14">
            <v>31250</v>
          </cell>
        </row>
        <row r="15">
          <cell r="C15" t="str">
            <v xml:space="preserve"> - Tukang  besi konstruksi</v>
          </cell>
          <cell r="D15" t="str">
            <v>oh</v>
          </cell>
          <cell r="E15">
            <v>37500</v>
          </cell>
        </row>
        <row r="16">
          <cell r="C16" t="str">
            <v xml:space="preserve"> - Kepala  tukang </v>
          </cell>
          <cell r="D16" t="str">
            <v>oh</v>
          </cell>
          <cell r="E16">
            <v>43750</v>
          </cell>
        </row>
        <row r="56">
          <cell r="C56" t="str">
            <v xml:space="preserve">U r a i a n </v>
          </cell>
          <cell r="D56" t="str">
            <v xml:space="preserve">Satuan </v>
          </cell>
          <cell r="E56" t="str">
            <v>Harga</v>
          </cell>
        </row>
        <row r="57">
          <cell r="E57" t="str">
            <v>( Rp )</v>
          </cell>
        </row>
        <row r="58">
          <cell r="C58" t="str">
            <v xml:space="preserve"> B A H A N :</v>
          </cell>
        </row>
        <row r="59">
          <cell r="C59" t="str">
            <v xml:space="preserve"> - Pasir Urug</v>
          </cell>
          <cell r="D59" t="str">
            <v>m³</v>
          </cell>
          <cell r="E59">
            <v>19000</v>
          </cell>
        </row>
        <row r="60">
          <cell r="C60" t="str">
            <v xml:space="preserve"> - Pasir Pasang</v>
          </cell>
          <cell r="D60" t="str">
            <v>m³</v>
          </cell>
          <cell r="E60">
            <v>21000</v>
          </cell>
        </row>
        <row r="61">
          <cell r="C61" t="str">
            <v xml:space="preserve"> - Pasir Cor</v>
          </cell>
          <cell r="D61" t="str">
            <v>m³</v>
          </cell>
          <cell r="E61">
            <v>158000</v>
          </cell>
        </row>
        <row r="62">
          <cell r="C62" t="str">
            <v xml:space="preserve"> - Batu pecah uk.1/2 </v>
          </cell>
          <cell r="D62" t="str">
            <v>m³</v>
          </cell>
          <cell r="E62">
            <v>94500</v>
          </cell>
        </row>
        <row r="63">
          <cell r="C63" t="str">
            <v xml:space="preserve"> - Batu pecah uk.2/3 </v>
          </cell>
          <cell r="D63" t="str">
            <v>m³</v>
          </cell>
          <cell r="E63">
            <v>95000</v>
          </cell>
        </row>
        <row r="64">
          <cell r="C64" t="str">
            <v xml:space="preserve"> - Batu Kali belah</v>
          </cell>
          <cell r="D64" t="str">
            <v>m³</v>
          </cell>
          <cell r="E64">
            <v>52500</v>
          </cell>
        </row>
        <row r="65">
          <cell r="C65" t="str">
            <v xml:space="preserve"> - Batu Bata</v>
          </cell>
          <cell r="D65" t="str">
            <v>bh</v>
          </cell>
          <cell r="E65">
            <v>240</v>
          </cell>
        </row>
        <row r="66">
          <cell r="C66" t="str">
            <v xml:space="preserve"> - Semen Portland ( 1 zak @ 50 kg )</v>
          </cell>
          <cell r="D66" t="str">
            <v>zak</v>
          </cell>
          <cell r="E66">
            <v>38900</v>
          </cell>
        </row>
        <row r="67">
          <cell r="C67" t="str">
            <v xml:space="preserve"> - Besi Beton Ulir  ( BJTD-40 )</v>
          </cell>
          <cell r="D67" t="str">
            <v>kg</v>
          </cell>
          <cell r="E67">
            <v>5900</v>
          </cell>
        </row>
        <row r="68">
          <cell r="C68" t="str">
            <v xml:space="preserve"> - Besi Beton Polos ( BJTP-24 )</v>
          </cell>
          <cell r="D68" t="str">
            <v>kg</v>
          </cell>
          <cell r="E68">
            <v>5500</v>
          </cell>
        </row>
        <row r="69">
          <cell r="C69" t="str">
            <v xml:space="preserve"> - Bindrat </v>
          </cell>
          <cell r="D69" t="str">
            <v>kg</v>
          </cell>
          <cell r="E69">
            <v>8100</v>
          </cell>
        </row>
        <row r="70">
          <cell r="C70" t="str">
            <v xml:space="preserve"> - Kayu Meranti  ( papan )</v>
          </cell>
          <cell r="D70" t="str">
            <v>m³</v>
          </cell>
          <cell r="E70">
            <v>1911000</v>
          </cell>
        </row>
        <row r="71">
          <cell r="C71" t="str">
            <v xml:space="preserve"> - Kayu Meranti  ( usuk )</v>
          </cell>
          <cell r="D71" t="str">
            <v>m³</v>
          </cell>
          <cell r="E71">
            <v>1701000</v>
          </cell>
        </row>
        <row r="72">
          <cell r="C72" t="str">
            <v xml:space="preserve"> - Kayu Meranti  ( balok )</v>
          </cell>
          <cell r="D72" t="str">
            <v>m³</v>
          </cell>
          <cell r="E72">
            <v>1806000</v>
          </cell>
        </row>
        <row r="73">
          <cell r="C73" t="str">
            <v xml:space="preserve"> - Kayu Bangkirai ( papan 2/20 )</v>
          </cell>
          <cell r="D73" t="str">
            <v>m³</v>
          </cell>
          <cell r="E73">
            <v>2594000</v>
          </cell>
        </row>
        <row r="74">
          <cell r="C74" t="str">
            <v xml:space="preserve"> - Kayu Bangkirai ( balok/ usuk )</v>
          </cell>
          <cell r="D74" t="str">
            <v>m³</v>
          </cell>
          <cell r="E74">
            <v>2384000</v>
          </cell>
        </row>
        <row r="75">
          <cell r="C75" t="str">
            <v xml:space="preserve"> - Kayu Kruing ( balok / usuk )</v>
          </cell>
          <cell r="D75" t="str">
            <v>m³</v>
          </cell>
          <cell r="E75">
            <v>2016000</v>
          </cell>
        </row>
        <row r="76">
          <cell r="C76" t="str">
            <v xml:space="preserve"> - Kayu Kruing ( papan 2/20 )</v>
          </cell>
          <cell r="D76" t="str">
            <v>m³</v>
          </cell>
          <cell r="E76">
            <v>2363000</v>
          </cell>
        </row>
        <row r="77">
          <cell r="C77" t="str">
            <v xml:space="preserve"> - Kayu Kamper ( papan 2/20 )</v>
          </cell>
          <cell r="D77" t="str">
            <v>m³</v>
          </cell>
          <cell r="E77">
            <v>3675000</v>
          </cell>
        </row>
        <row r="78">
          <cell r="C78" t="str">
            <v xml:space="preserve"> - Kayu Kamper ( balok/ usuk )</v>
          </cell>
          <cell r="D78" t="str">
            <v>m³</v>
          </cell>
          <cell r="E78">
            <v>3255000</v>
          </cell>
        </row>
        <row r="79">
          <cell r="C79" t="str">
            <v xml:space="preserve"> - Kayu reng 2/3 - 24 cm ( ky. jati )</v>
          </cell>
          <cell r="D79" t="str">
            <v>m³</v>
          </cell>
          <cell r="E79">
            <v>5617500</v>
          </cell>
        </row>
        <row r="80">
          <cell r="C80" t="str">
            <v xml:space="preserve"> - Asbes 4 mm ( 100 x 200 cm )</v>
          </cell>
          <cell r="D80" t="str">
            <v>lbr</v>
          </cell>
          <cell r="E80">
            <v>43000</v>
          </cell>
        </row>
        <row r="81">
          <cell r="C81" t="str">
            <v xml:space="preserve"> - Multiplex  9 mm  ( 4' x 8' )</v>
          </cell>
          <cell r="D81" t="str">
            <v>lbr</v>
          </cell>
          <cell r="E81">
            <v>90000</v>
          </cell>
        </row>
        <row r="82">
          <cell r="C82" t="str">
            <v xml:space="preserve"> - Multiplex 12 mm ( 3' x 6' )</v>
          </cell>
          <cell r="D82" t="str">
            <v>lbr</v>
          </cell>
          <cell r="E82">
            <v>62000</v>
          </cell>
        </row>
        <row r="83">
          <cell r="C83" t="str">
            <v xml:space="preserve"> - Multiplex 12 mm ( 4' x 8' )</v>
          </cell>
          <cell r="D83" t="str">
            <v>lbr</v>
          </cell>
          <cell r="E83">
            <v>114000</v>
          </cell>
        </row>
        <row r="84">
          <cell r="C84" t="str">
            <v xml:space="preserve"> - Paku</v>
          </cell>
          <cell r="D84" t="str">
            <v>kg</v>
          </cell>
          <cell r="E84">
            <v>7500</v>
          </cell>
        </row>
        <row r="85">
          <cell r="C85" t="str">
            <v xml:space="preserve"> - Seng pelat BJLS - 30 ( lebar 55 cm )</v>
          </cell>
          <cell r="D85" t="str">
            <v>m</v>
          </cell>
          <cell r="E85">
            <v>17300</v>
          </cell>
        </row>
        <row r="86">
          <cell r="C86" t="str">
            <v xml:space="preserve"> - Keramik Lantai 30 x 30 </v>
          </cell>
          <cell r="D86" t="str">
            <v>m²</v>
          </cell>
          <cell r="E86">
            <v>43000</v>
          </cell>
        </row>
        <row r="87">
          <cell r="C87" t="str">
            <v xml:space="preserve"> - Keramik Lantai ( 30 x 30 ) - dipotong</v>
          </cell>
          <cell r="D87" t="str">
            <v>m²</v>
          </cell>
          <cell r="E87">
            <v>43000</v>
          </cell>
        </row>
        <row r="88">
          <cell r="C88" t="str">
            <v xml:space="preserve"> - Keramik Lantai 30 x 30 ( Border lantai )</v>
          </cell>
          <cell r="D88" t="str">
            <v>m²</v>
          </cell>
          <cell r="E88">
            <v>43000</v>
          </cell>
        </row>
        <row r="89">
          <cell r="C89" t="str">
            <v xml:space="preserve"> - Keramik Lantai 20 x 20 </v>
          </cell>
          <cell r="D89" t="str">
            <v>m²</v>
          </cell>
          <cell r="E89">
            <v>40000</v>
          </cell>
        </row>
        <row r="90">
          <cell r="C90" t="str">
            <v xml:space="preserve"> - Keramik Lantai 20 x 20 - Lt.Km / Wc</v>
          </cell>
          <cell r="D90" t="str">
            <v>m²</v>
          </cell>
          <cell r="E90">
            <v>40000</v>
          </cell>
        </row>
        <row r="91">
          <cell r="C91" t="str">
            <v xml:space="preserve"> - Keramik Dinding 20 x 25 - Dd Km / Wc</v>
          </cell>
          <cell r="D91" t="str">
            <v>m²</v>
          </cell>
          <cell r="E91">
            <v>51000</v>
          </cell>
        </row>
        <row r="92">
          <cell r="C92" t="str">
            <v xml:space="preserve"> - Keramik Dinding 20 x 20 </v>
          </cell>
          <cell r="D92" t="str">
            <v>m²</v>
          </cell>
          <cell r="E92">
            <v>49000</v>
          </cell>
        </row>
        <row r="93">
          <cell r="C93" t="str">
            <v xml:space="preserve"> - Keramik Border 8 x 20 </v>
          </cell>
          <cell r="D93" t="str">
            <v>bh</v>
          </cell>
          <cell r="E93">
            <v>6100</v>
          </cell>
        </row>
        <row r="94">
          <cell r="C94" t="str">
            <v xml:space="preserve"> - Skirting / Plint keramik Roman 8 x 30 </v>
          </cell>
          <cell r="D94" t="str">
            <v>bh</v>
          </cell>
          <cell r="E94">
            <v>6100</v>
          </cell>
        </row>
        <row r="95">
          <cell r="C95" t="str">
            <v xml:space="preserve"> - Keramik Stepnosing ( 10 x 20 ) </v>
          </cell>
          <cell r="D95" t="str">
            <v>bh</v>
          </cell>
          <cell r="E95">
            <v>4700</v>
          </cell>
        </row>
        <row r="96">
          <cell r="C96" t="str">
            <v xml:space="preserve"> - Tile Grout</v>
          </cell>
          <cell r="D96" t="str">
            <v>kg</v>
          </cell>
          <cell r="E96">
            <v>10000</v>
          </cell>
        </row>
        <row r="97">
          <cell r="C97" t="str">
            <v xml:space="preserve"> - Buis beton sumur ø 80 cm</v>
          </cell>
          <cell r="D97" t="str">
            <v>bh</v>
          </cell>
          <cell r="E97">
            <v>84000</v>
          </cell>
        </row>
        <row r="98">
          <cell r="C98" t="str">
            <v xml:space="preserve"> - Glass box 20 x 20</v>
          </cell>
          <cell r="D98" t="str">
            <v>bh</v>
          </cell>
          <cell r="E98">
            <v>13100</v>
          </cell>
        </row>
        <row r="99">
          <cell r="C99" t="str">
            <v xml:space="preserve"> - Plat hitam # 10 mm</v>
          </cell>
          <cell r="D99" t="str">
            <v>kg</v>
          </cell>
          <cell r="E99">
            <v>7500</v>
          </cell>
        </row>
        <row r="100">
          <cell r="C100" t="str">
            <v xml:space="preserve"> - Baja H Beam</v>
          </cell>
          <cell r="D100" t="str">
            <v>kg</v>
          </cell>
          <cell r="E100">
            <v>7200</v>
          </cell>
        </row>
        <row r="101">
          <cell r="C101" t="str">
            <v xml:space="preserve"> - Dynabolt ø 19 mm</v>
          </cell>
          <cell r="D101" t="str">
            <v>bh</v>
          </cell>
          <cell r="E101">
            <v>7900</v>
          </cell>
        </row>
        <row r="108">
          <cell r="C108" t="str">
            <v xml:space="preserve"> PEKERJAAN PENGECATAN </v>
          </cell>
        </row>
        <row r="110">
          <cell r="C110" t="str">
            <v xml:space="preserve"> Cat  Dinding Dalam / Interior ( Emulsion Paint ) </v>
          </cell>
        </row>
        <row r="111">
          <cell r="C111" t="str">
            <v xml:space="preserve"> - Cat Dinding Dalam / Plafond </v>
          </cell>
          <cell r="D111" t="str">
            <v>m²</v>
          </cell>
          <cell r="E111">
            <v>12800</v>
          </cell>
        </row>
        <row r="113">
          <cell r="C113" t="str">
            <v xml:space="preserve"> Cat Dinding Luar / Exterior ( Weathershield ) </v>
          </cell>
        </row>
        <row r="114">
          <cell r="C114" t="str">
            <v xml:space="preserve"> - Cat Dinding Luar </v>
          </cell>
          <cell r="D114" t="str">
            <v>m²</v>
          </cell>
          <cell r="E114">
            <v>25500</v>
          </cell>
        </row>
        <row r="116">
          <cell r="C116" t="str">
            <v xml:space="preserve"> Cat Kayu ( Synthetic Enamel ) </v>
          </cell>
          <cell r="E116" t="str">
            <v xml:space="preserve"> </v>
          </cell>
        </row>
        <row r="117">
          <cell r="C117" t="str">
            <v xml:space="preserve"> - Cat kayu </v>
          </cell>
          <cell r="D117" t="str">
            <v>m²</v>
          </cell>
          <cell r="E117">
            <v>34000</v>
          </cell>
        </row>
        <row r="118">
          <cell r="C118" t="str">
            <v xml:space="preserve"> - Cat List kayu plafond</v>
          </cell>
          <cell r="D118" t="str">
            <v>m'</v>
          </cell>
          <cell r="E118">
            <v>11000</v>
          </cell>
        </row>
        <row r="119">
          <cell r="C119" t="str">
            <v xml:space="preserve"> - Cat meni kayu </v>
          </cell>
          <cell r="D119" t="str">
            <v>m²</v>
          </cell>
          <cell r="E119">
            <v>3000</v>
          </cell>
        </row>
        <row r="121">
          <cell r="C121" t="str">
            <v xml:space="preserve"> Cat Besi ( Synthetic Enamel ) </v>
          </cell>
          <cell r="E121" t="str">
            <v xml:space="preserve"> </v>
          </cell>
        </row>
        <row r="122">
          <cell r="C122" t="str">
            <v xml:space="preserve"> - Cat besi</v>
          </cell>
          <cell r="D122" t="str">
            <v>m²</v>
          </cell>
          <cell r="E122">
            <v>28000</v>
          </cell>
        </row>
        <row r="123">
          <cell r="C123" t="str">
            <v xml:space="preserve"> - Cat meni besi </v>
          </cell>
          <cell r="D123" t="str">
            <v>m²</v>
          </cell>
          <cell r="E123">
            <v>3000</v>
          </cell>
        </row>
        <row r="125">
          <cell r="C125" t="str">
            <v xml:space="preserve"> Cat Semi Gloss </v>
          </cell>
          <cell r="E125" t="str">
            <v xml:space="preserve"> </v>
          </cell>
        </row>
        <row r="126">
          <cell r="C126" t="str">
            <v xml:space="preserve"> - Cat Kol Plint Lantai ( t = 10 cm )</v>
          </cell>
          <cell r="D126" t="str">
            <v>m'</v>
          </cell>
          <cell r="E126">
            <v>15400</v>
          </cell>
        </row>
        <row r="128">
          <cell r="C128" t="str">
            <v xml:space="preserve"> Cat duco </v>
          </cell>
          <cell r="D128" t="str">
            <v>m²</v>
          </cell>
          <cell r="E128">
            <v>66600</v>
          </cell>
        </row>
        <row r="130">
          <cell r="C130" t="str">
            <v xml:space="preserve"> Plitur </v>
          </cell>
          <cell r="D130" t="str">
            <v>m²</v>
          </cell>
          <cell r="E130">
            <v>46100</v>
          </cell>
        </row>
        <row r="132">
          <cell r="C132" t="str">
            <v xml:space="preserve"> Residu ter </v>
          </cell>
          <cell r="D132" t="str">
            <v>m²</v>
          </cell>
          <cell r="E132">
            <v>4100</v>
          </cell>
        </row>
        <row r="134">
          <cell r="C134" t="str">
            <v>Melamine</v>
          </cell>
          <cell r="D134" t="str">
            <v>m²</v>
          </cell>
          <cell r="E134">
            <v>76900</v>
          </cell>
        </row>
        <row r="136">
          <cell r="C136" t="str">
            <v xml:space="preserve"> Cat Epoxy 600µ u/ dinding</v>
          </cell>
          <cell r="D136" t="str">
            <v>m²</v>
          </cell>
          <cell r="E136">
            <v>119500</v>
          </cell>
        </row>
        <row r="137">
          <cell r="C137" t="str">
            <v xml:space="preserve"> Cat Epoxy 1500µ u/ Lantai</v>
          </cell>
          <cell r="D137" t="str">
            <v>m²</v>
          </cell>
          <cell r="E137">
            <v>315700</v>
          </cell>
        </row>
        <row r="139">
          <cell r="C139" t="str">
            <v xml:space="preserve"> PEKERJAAN WATERPROOFING ,WATERSTOP dll.</v>
          </cell>
        </row>
        <row r="140">
          <cell r="C140" t="str">
            <v xml:space="preserve"> Waterproofing Bitumen Coating </v>
          </cell>
          <cell r="D140" t="str">
            <v>m²</v>
          </cell>
          <cell r="E140">
            <v>43000</v>
          </cell>
        </row>
        <row r="141">
          <cell r="C141" t="str">
            <v xml:space="preserve"> Waterproofing Membran Sheet , t = 3 mm</v>
          </cell>
          <cell r="D141" t="str">
            <v>m²</v>
          </cell>
          <cell r="E141">
            <v>66000</v>
          </cell>
        </row>
        <row r="144">
          <cell r="C144" t="str">
            <v xml:space="preserve"> Waterstop ( PVC Waterstop , w = 20 cm )</v>
          </cell>
          <cell r="D144" t="str">
            <v>m'</v>
          </cell>
          <cell r="E144">
            <v>60900</v>
          </cell>
        </row>
        <row r="145">
          <cell r="C145" t="str">
            <v xml:space="preserve"> Waterstop ( Bentonite based )</v>
          </cell>
          <cell r="D145" t="str">
            <v>m'</v>
          </cell>
          <cell r="E145">
            <v>109400</v>
          </cell>
        </row>
        <row r="147">
          <cell r="C147" t="str">
            <v xml:space="preserve"> Floor Hardener ( Non Metalic , 5 kg / cm ² ), natural</v>
          </cell>
          <cell r="D147" t="str">
            <v>m²</v>
          </cell>
          <cell r="E147">
            <v>16300</v>
          </cell>
        </row>
        <row r="149">
          <cell r="C149" t="str">
            <v xml:space="preserve"> Joint Sealant 10 x 20 mm</v>
          </cell>
          <cell r="D149" t="str">
            <v>m'</v>
          </cell>
          <cell r="E149">
            <v>67700</v>
          </cell>
        </row>
        <row r="150">
          <cell r="C150" t="str">
            <v xml:space="preserve"> Joint Filler  Ø 20 mm</v>
          </cell>
          <cell r="D150" t="str">
            <v>m'</v>
          </cell>
          <cell r="E150">
            <v>3900</v>
          </cell>
        </row>
        <row r="152">
          <cell r="C152" t="str">
            <v xml:space="preserve"> Bahan Additive / Admixture ex - SIKA </v>
          </cell>
        </row>
        <row r="153">
          <cell r="C153" t="str">
            <v xml:space="preserve"> - Sikament LN  [ Superplastisizer ]</v>
          </cell>
          <cell r="D153" t="str">
            <v>kg</v>
          </cell>
          <cell r="E153">
            <v>12000</v>
          </cell>
        </row>
        <row r="154">
          <cell r="C154" t="str">
            <v xml:space="preserve"> - Sikalatex ( Bonding agent )</v>
          </cell>
          <cell r="D154" t="str">
            <v>kg</v>
          </cell>
          <cell r="E154">
            <v>24000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2 AMKS Mandastana Malang"/>
      <sheetName val="Harga Upah-Bahan"/>
      <sheetName val="analis SNI"/>
      <sheetName val="Kuantitas-Harga"/>
      <sheetName val="Rekapitulasi"/>
    </sheetNames>
    <sheetDataSet>
      <sheetData sheetId="0"/>
      <sheetData sheetId="1">
        <row r="12">
          <cell r="O12">
            <v>75900</v>
          </cell>
        </row>
      </sheetData>
      <sheetData sheetId="2"/>
      <sheetData sheetId="3"/>
      <sheetData sheetId="4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  <sheetName val="DAF_2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 xml:space="preserve"> </v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 xml:space="preserve"> </v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 xml:space="preserve"> </v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 xml:space="preserve"> </v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 xml:space="preserve"> </v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 xml:space="preserve"> </v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 xml:space="preserve"> </v>
          </cell>
        </row>
        <row r="49">
          <cell r="B49" t="str">
            <v>R</v>
          </cell>
        </row>
        <row r="50">
          <cell r="B50" t="str">
            <v xml:space="preserve"> </v>
          </cell>
          <cell r="C50" t="str">
            <v xml:space="preserve"> </v>
          </cell>
          <cell r="F50" t="str">
            <v xml:space="preserve"> </v>
          </cell>
          <cell r="G50" t="str">
            <v xml:space="preserve"> </v>
          </cell>
          <cell r="H50" t="str">
            <v xml:space="preserve"> </v>
          </cell>
          <cell r="I50" t="str">
            <v xml:space="preserve"> </v>
          </cell>
          <cell r="J50" t="str">
            <v xml:space="preserve"> </v>
          </cell>
        </row>
        <row r="51">
          <cell r="B51" t="str">
            <v>I</v>
          </cell>
          <cell r="C51" t="str">
            <v xml:space="preserve"> </v>
          </cell>
          <cell r="F51" t="str">
            <v xml:space="preserve"> </v>
          </cell>
          <cell r="G51" t="str">
            <v xml:space="preserve"> </v>
          </cell>
          <cell r="H51" t="str">
            <v xml:space="preserve"> </v>
          </cell>
          <cell r="I51" t="str">
            <v xml:space="preserve"> </v>
          </cell>
          <cell r="J51" t="str">
            <v xml:space="preserve"> </v>
          </cell>
        </row>
        <row r="52">
          <cell r="B52" t="str">
            <v xml:space="preserve"> </v>
          </cell>
          <cell r="C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 xml:space="preserve"> </v>
          </cell>
          <cell r="I52" t="str">
            <v xml:space="preserve"> </v>
          </cell>
          <cell r="J52" t="str">
            <v xml:space="preserve"> </v>
          </cell>
        </row>
        <row r="53">
          <cell r="B53" t="str">
            <v>A</v>
          </cell>
          <cell r="C53" t="str">
            <v xml:space="preserve"> </v>
          </cell>
          <cell r="F53" t="str">
            <v xml:space="preserve"> </v>
          </cell>
          <cell r="G53" t="str">
            <v xml:space="preserve"> </v>
          </cell>
          <cell r="H53" t="str">
            <v xml:space="preserve"> </v>
          </cell>
          <cell r="I53" t="str">
            <v xml:space="preserve"> </v>
          </cell>
          <cell r="J53" t="str">
            <v xml:space="preserve"> </v>
          </cell>
        </row>
        <row r="54">
          <cell r="B54" t="str">
            <v xml:space="preserve"> </v>
          </cell>
        </row>
        <row r="55">
          <cell r="B55" t="str">
            <v>L</v>
          </cell>
        </row>
        <row r="56">
          <cell r="B56" t="str">
            <v xml:space="preserve"> </v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</sheetNames>
    <sheetDataSet>
      <sheetData sheetId="0" refreshError="1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EA UMUM (2)"/>
      <sheetName val="BIAYA UMUM (2)"/>
      <sheetName val="RAB Total rekap item"/>
      <sheetName val="RAB rekap item"/>
      <sheetName val="HSPK PU Lingkungan hdp"/>
      <sheetName val="HSPK PU ME"/>
      <sheetName val="HSPK PU Perkerasan jalan"/>
      <sheetName val="HSPK PU Finishing"/>
      <sheetName val="DAFTAR HARGA"/>
      <sheetName val="HSPK garapanku"/>
      <sheetName val="RAB garapanku"/>
      <sheetName val="REKAP STRKTR"/>
      <sheetName val="VOL"/>
      <sheetName val="BIAYA UMUM"/>
      <sheetName val="REKAP BEA UMUM"/>
      <sheetName val="Alt. Precast2"/>
      <sheetName val="Anal Precast"/>
      <sheetName val="Vol. Balok"/>
      <sheetName val="Vol. 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"/>
      <sheetName val="Analisa"/>
      <sheetName val="Contoh SD1"/>
      <sheetName val="Contoh SD2"/>
      <sheetName val="SD BT.PERAHU"/>
      <sheetName val="SD JUHU"/>
      <sheetName val="SD HUNGI"/>
      <sheetName val="SDN 3 LBNGANAK"/>
      <sheetName val="SDN 2 KRTUNGAN"/>
      <sheetName val="MIS PENGAMBAU HLR DLM"/>
      <sheetName val="SMPN 1 BAT"/>
      <sheetName val="SMPN 2 BAS"/>
      <sheetName val="SMPN 3 BAU"/>
      <sheetName val="3 LAU"/>
      <sheetName val="SMPN 3 LAU"/>
      <sheetName val="Analisa Sat"/>
      <sheetName val="Harga Oke"/>
      <sheetName val="SMPN 2 HARUYAN"/>
      <sheetName val="MTs DRL INABAH"/>
      <sheetName val="MA LMPSU OKE!"/>
      <sheetName val="MA LMPSU (2)"/>
      <sheetName val="Rek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JDL"/>
      <sheetName val="RAB"/>
      <sheetName val="SUB"/>
      <sheetName val="PNWR"/>
      <sheetName val="HDS"/>
      <sheetName val="ALAT"/>
      <sheetName val="Sheet6"/>
      <sheetName val="USAL"/>
      <sheetName val="BAHAN"/>
      <sheetName val="ANAL"/>
      <sheetName val="ANHRG"/>
      <sheetName val="AMIN"/>
      <sheetName val="LS"/>
      <sheetName val="ATEK"/>
      <sheetName val="APER"/>
      <sheetName val="MPER"/>
      <sheetName val="MPEL"/>
      <sheetName val="MPU"/>
      <sheetName val="DAKON"/>
      <sheetName val="DALAM"/>
      <sheetName val="PSONIL"/>
      <sheetName val="CHKLIS"/>
      <sheetName val="TBL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3">
          <cell r="H63">
            <v>14800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4">
          <cell r="I24">
            <v>43200</v>
          </cell>
        </row>
      </sheetData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51">
          <cell r="H151">
            <v>30000</v>
          </cell>
        </row>
      </sheetData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DINAS  90 ME"/>
      <sheetName val="ASRAMA ME "/>
      <sheetName val="POS JAGA ME"/>
      <sheetName val="RUMAH JAGA ME"/>
      <sheetName val="GARASI ME  "/>
      <sheetName val="HB"/>
      <sheetName val="ANALISA"/>
      <sheetName val="REKAP Usulan 2004"/>
      <sheetName val="RWT. Inap LAKI"/>
      <sheetName val="ASRAMA"/>
      <sheetName val="RUMAH DINAS 90"/>
      <sheetName val="R JAGA"/>
      <sheetName val="RWT. Inap VIP"/>
      <sheetName val="R. IPAL "/>
      <sheetName val="PAGAR &amp; P.NAMA"/>
      <sheetName val="SELASAR"/>
      <sheetName val="GARASI"/>
      <sheetName val="POS JAGA"/>
      <sheetName val="INFRASTRUKTUR"/>
      <sheetName val="ME TOTAL"/>
      <sheetName val=" REKAP_SIMPEL"/>
      <sheetName val="REKAP EE"/>
      <sheetName val="1.A. STD_STR"/>
      <sheetName val="1. B. STD_ARC"/>
      <sheetName val="B.2.1 NON STD_PEMAT &amp; DDG PNHN"/>
      <sheetName val="Lnascape"/>
      <sheetName val="Drainase KAwasan"/>
      <sheetName val="Pondasi DAlam"/>
      <sheetName val="B_2_1 NON STD_PEMAT _ DDG PNHN"/>
      <sheetName val="A"/>
      <sheetName val="Basic Price"/>
      <sheetName val="Peralatan"/>
      <sheetName val="Harsat"/>
      <sheetName val="MATERIAL"/>
      <sheetName val="Rekap Prelim"/>
      <sheetName val="DAF-1"/>
      <sheetName val="HARGA MATERIAL"/>
      <sheetName val="Harga Upah"/>
      <sheetName val="upah_bahan_alat"/>
      <sheetName val="HB me"/>
      <sheetName val="A-11 Steel Str"/>
      <sheetName val="A-03 Pile"/>
      <sheetName val="Rekap Direct Cost"/>
      <sheetName val="Ahs"/>
      <sheetName val="Meto"/>
      <sheetName val="Lokasi"/>
      <sheetName val="LAP. MINGG"/>
      <sheetName val="DIVI6"/>
      <sheetName val="Upah&amp;Bahan"/>
      <sheetName val="HSBU "/>
      <sheetName val="D7"/>
      <sheetName val="D4"/>
      <sheetName val="D6"/>
      <sheetName val="D8"/>
      <sheetName val="Uph&amp;bhn"/>
      <sheetName val="XLR_NoRangeSheet"/>
      <sheetName val="Upah+Bahan"/>
      <sheetName val="BQ (by owner)"/>
      <sheetName val="rab me (fisik)"/>
      <sheetName val="HARGA"/>
      <sheetName val="Mall"/>
      <sheetName val="rekap"/>
      <sheetName val="sub rekap str-ars"/>
      <sheetName val="subrekap me"/>
      <sheetName val="rab str-ars"/>
      <sheetName val="RAB ME"/>
      <sheetName val="analisa str - ars"/>
      <sheetName val="ANALISA ME"/>
      <sheetName val="bahan str"/>
      <sheetName val="HARGA ME"/>
      <sheetName val="RWT__LAKI_ME"/>
      <sheetName val="RWT__Inap_VIP_ME"/>
      <sheetName val="RUMAH_DINAS__90_ME"/>
      <sheetName val="ASRAMA_ME_"/>
      <sheetName val="POS_JAGA_ME"/>
      <sheetName val="RUMAH_JAGA_ME"/>
      <sheetName val="GARASI_ME__"/>
      <sheetName val="REKAP_Usulan_2004"/>
      <sheetName val="RWT__Inap_LAKI"/>
      <sheetName val="RUMAH_DINAS_90"/>
      <sheetName val="R_JAGA"/>
      <sheetName val="RWT__Inap_VIP"/>
      <sheetName val="R__IPAL_"/>
      <sheetName val="PAGAR_&amp;_P_NAMA"/>
      <sheetName val="POS_JAGA"/>
      <sheetName val="ME_TOTAL"/>
      <sheetName val="_REKAP_SIMPEL"/>
      <sheetName val="REKAP_EE"/>
      <sheetName val="1_A__STD_STR"/>
      <sheetName val="1__B__STD_ARC"/>
      <sheetName val="B_2_1_NON_STD_PEMAT_&amp;_DDG_PNHN"/>
      <sheetName val="Drainase_KAwasan"/>
      <sheetName val="Pondasi_DAlam"/>
      <sheetName val="B_2_1_NON_STD_PEMAT___DDG_PNHN"/>
      <sheetName val="Harga Bahan &amp; Upah"/>
      <sheetName val="Break Down"/>
      <sheetName val="Supl.X"/>
      <sheetName val="analisa ARS"/>
      <sheetName val="Summary"/>
      <sheetName val="bahan"/>
      <sheetName val="RAB RIIL kayu"/>
      <sheetName val="HM"/>
      <sheetName val="Hargamat"/>
      <sheetName val="TIE-INS"/>
      <sheetName val="Harga Alat"/>
      <sheetName val="ALAT"/>
      <sheetName val="Anals BM"/>
      <sheetName val="analisa precast"/>
      <sheetName val="Scedulle"/>
      <sheetName val="RAB"/>
      <sheetName val="H-BHN"/>
      <sheetName val="Anal_ Pancang"/>
      <sheetName val="#REF!"/>
      <sheetName val="Volume"/>
      <sheetName val="RE-BAR"/>
      <sheetName val="LM1"/>
      <sheetName val="BASIC"/>
      <sheetName val="Koefisien"/>
      <sheetName val="Daf Harga"/>
      <sheetName val="D3"/>
      <sheetName val="RWT__LAKI_ME1"/>
      <sheetName val="RWT__Inap_VIP_ME1"/>
      <sheetName val="RUMAH_DINAS__90_ME1"/>
      <sheetName val="ASRAMA_ME_1"/>
      <sheetName val="POS_JAGA_ME1"/>
      <sheetName val="RUMAH_JAGA_ME1"/>
      <sheetName val="GARASI_ME__1"/>
      <sheetName val="REKAP_Usulan_20041"/>
      <sheetName val="RWT__Inap_LAKI1"/>
      <sheetName val="RUMAH_DINAS_901"/>
      <sheetName val="R_JAGA1"/>
      <sheetName val="RWT__Inap_VIP1"/>
      <sheetName val="R__IPAL_1"/>
      <sheetName val="PAGAR_&amp;_P_NAMA1"/>
      <sheetName val="POS_JAGA1"/>
      <sheetName val="ME_TOTAL1"/>
      <sheetName val="_REKAP_SIMPEL1"/>
      <sheetName val="REKAP_EE1"/>
      <sheetName val="1_A__STD_STR1"/>
      <sheetName val="1__B__STD_ARC1"/>
      <sheetName val="B_2_1_NON_STD_PEMAT_&amp;_DDG_PNHN1"/>
      <sheetName val="Drainase_KAwasan1"/>
      <sheetName val="Pondasi_DAlam1"/>
      <sheetName val="B_2_1_NON_STD_PEMAT___DDG_PNHN1"/>
      <sheetName val="COV"/>
      <sheetName val="Daf-Har-Pening"/>
      <sheetName val="為替前提"/>
      <sheetName val="概総括1"/>
      <sheetName val="daftar harga dan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ANALISA"/>
      <sheetName val="HARGA"/>
      <sheetName val="PERINCIAN"/>
    </sheetNames>
    <sheetDataSet>
      <sheetData sheetId="0"/>
      <sheetData sheetId="1">
        <row r="328">
          <cell r="G328">
            <v>2196130.9375</v>
          </cell>
        </row>
      </sheetData>
      <sheetData sheetId="2"/>
      <sheetData sheetId="3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W_NG"/>
      <sheetName val="TW3"/>
      <sheetName val="TW2"/>
      <sheetName val="TW1"/>
      <sheetName val="OE"/>
      <sheetName val="NEGO"/>
      <sheetName val="BAAdm"/>
      <sheetName val="BATeknis"/>
      <sheetName val="Sheet4"/>
      <sheetName val="BAMasuk"/>
      <sheetName val="BANego"/>
    </sheetNames>
    <sheetDataSet>
      <sheetData sheetId="0"/>
      <sheetData sheetId="1"/>
      <sheetData sheetId="2"/>
      <sheetData sheetId="3"/>
      <sheetData sheetId="4"/>
      <sheetData sheetId="5"/>
      <sheetData sheetId="6">
        <row r="58">
          <cell r="U58">
            <v>1917288000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upl.X"/>
      <sheetName val="DAF_2"/>
      <sheetName val="H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 t="str">
            <v>UNIT</v>
          </cell>
          <cell r="I6" t="str">
            <v>VOLUME</v>
          </cell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PEK UMUM"/>
      <sheetName val="ANALISA PEK BETON"/>
      <sheetName val="ANAL PEK ATAP"/>
      <sheetName val="SHSD"/>
      <sheetName val="ARITMATIK"/>
      <sheetName val="Sloof"/>
      <sheetName val="balok"/>
      <sheetName val="Kolom"/>
      <sheetName val="plat"/>
      <sheetName val="poer"/>
      <sheetName val="bor pile"/>
      <sheetName val="Sheet1"/>
    </sheetNames>
    <sheetDataSet>
      <sheetData sheetId="0"/>
      <sheetData sheetId="1">
        <row r="24">
          <cell r="H24">
            <v>94500</v>
          </cell>
        </row>
      </sheetData>
      <sheetData sheetId="2"/>
      <sheetData sheetId="3"/>
      <sheetData sheetId="4"/>
      <sheetData sheetId="5"/>
      <sheetData sheetId="6">
        <row r="8">
          <cell r="N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PEK UMUM"/>
      <sheetName val="ANALISA PEK BETON"/>
      <sheetName val="ANAL PEK ATAP"/>
      <sheetName val="SHSD"/>
      <sheetName val="ARITMATIK"/>
      <sheetName val="Sloof"/>
      <sheetName val="balok"/>
      <sheetName val="Kolom"/>
      <sheetName val="plat"/>
      <sheetName val="poer"/>
      <sheetName val="bor pi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N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"/>
      <sheetName val="ANALIS GORONG2"/>
      <sheetName val="ANALIS"/>
      <sheetName val="Harga Satuan"/>
      <sheetName val="Satuan Jadi"/>
      <sheetName val="Analisa K"/>
      <sheetName val="Satuan Alat"/>
      <sheetName val="Analisa E"/>
      <sheetName val="DATA DEK BATU GUNUNG"/>
      <sheetName val="VOLUME"/>
      <sheetName val="vol uru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 refreshError="1">
        <row r="2090">
          <cell r="M2090">
            <v>58970.34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ekap"/>
      <sheetName val="I. PRELIMINARY"/>
      <sheetName val="II. STRUKTUR "/>
      <sheetName val="VOL STR"/>
      <sheetName val="III. ARSITEKTUR"/>
      <sheetName val="A"/>
      <sheetName val="B"/>
      <sheetName val="C"/>
      <sheetName val="D"/>
      <sheetName val="E"/>
      <sheetName val="F"/>
      <sheetName val="IV. MEKANIKAL"/>
      <sheetName val="V. ELEKTRIKAL"/>
      <sheetName val="HSP"/>
      <sheetName val="Analisa PU"/>
      <sheetName val="Upah &amp; Bahan"/>
    </sheetNames>
    <sheetDataSet>
      <sheetData sheetId="0">
        <row r="6">
          <cell r="B6">
            <v>1</v>
          </cell>
          <cell r="C6" t="str">
            <v>Satu</v>
          </cell>
        </row>
        <row r="7">
          <cell r="B7">
            <v>2</v>
          </cell>
          <cell r="C7" t="str">
            <v xml:space="preserve"> Dua</v>
          </cell>
        </row>
        <row r="8">
          <cell r="B8">
            <v>3</v>
          </cell>
          <cell r="C8" t="str">
            <v xml:space="preserve"> Tiga</v>
          </cell>
        </row>
        <row r="9">
          <cell r="B9">
            <v>4</v>
          </cell>
          <cell r="C9" t="str">
            <v xml:space="preserve"> Empat</v>
          </cell>
        </row>
        <row r="10">
          <cell r="B10">
            <v>5</v>
          </cell>
          <cell r="C10" t="str">
            <v xml:space="preserve"> Lima</v>
          </cell>
        </row>
        <row r="11">
          <cell r="B11">
            <v>6</v>
          </cell>
          <cell r="C11" t="str">
            <v xml:space="preserve"> Enam</v>
          </cell>
        </row>
        <row r="12">
          <cell r="B12">
            <v>7</v>
          </cell>
          <cell r="C12" t="str">
            <v xml:space="preserve"> Tujuh</v>
          </cell>
        </row>
        <row r="13">
          <cell r="B13">
            <v>8</v>
          </cell>
          <cell r="C13" t="str">
            <v xml:space="preserve"> Delapan</v>
          </cell>
        </row>
        <row r="14">
          <cell r="B14">
            <v>9</v>
          </cell>
          <cell r="C14" t="str">
            <v xml:space="preserve"> Sembilan</v>
          </cell>
        </row>
        <row r="15">
          <cell r="B15">
            <v>10</v>
          </cell>
          <cell r="C15" t="str">
            <v xml:space="preserve"> Sepuluh</v>
          </cell>
        </row>
        <row r="16">
          <cell r="B16">
            <v>11</v>
          </cell>
          <cell r="C16" t="str">
            <v xml:space="preserve"> Sebelas</v>
          </cell>
        </row>
        <row r="17">
          <cell r="B17">
            <v>12</v>
          </cell>
          <cell r="C17" t="str">
            <v xml:space="preserve"> Dua belas</v>
          </cell>
        </row>
        <row r="18">
          <cell r="B18">
            <v>13</v>
          </cell>
          <cell r="C18" t="str">
            <v xml:space="preserve"> Tiga Belas</v>
          </cell>
        </row>
        <row r="19">
          <cell r="B19">
            <v>14</v>
          </cell>
          <cell r="C19" t="str">
            <v xml:space="preserve"> Empat Belas</v>
          </cell>
        </row>
        <row r="20">
          <cell r="B20">
            <v>15</v>
          </cell>
          <cell r="C20" t="str">
            <v xml:space="preserve"> Lima Belas</v>
          </cell>
        </row>
        <row r="21">
          <cell r="B21">
            <v>16</v>
          </cell>
          <cell r="C21" t="str">
            <v xml:space="preserve"> Enam Belas</v>
          </cell>
        </row>
        <row r="22">
          <cell r="B22">
            <v>17</v>
          </cell>
          <cell r="C22" t="str">
            <v xml:space="preserve"> Tujuh Belas</v>
          </cell>
        </row>
        <row r="23">
          <cell r="B23">
            <v>18</v>
          </cell>
          <cell r="C23" t="str">
            <v xml:space="preserve"> Delapan belas</v>
          </cell>
        </row>
        <row r="24">
          <cell r="B24">
            <v>19</v>
          </cell>
          <cell r="C24" t="str">
            <v xml:space="preserve"> Sembilan Belas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HB"/>
      <sheetName val="RAB.SEKRETARIAT (1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  <sheetName val="ANALISA railing"/>
    </sheetNames>
    <sheetDataSet>
      <sheetData sheetId="0"/>
      <sheetData sheetId="1"/>
      <sheetData sheetId="2"/>
      <sheetData sheetId="3"/>
      <sheetData sheetId="4">
        <row r="11">
          <cell r="B11">
            <v>1</v>
          </cell>
          <cell r="C11">
            <v>4.75</v>
          </cell>
          <cell r="D11">
            <v>3</v>
          </cell>
          <cell r="E11">
            <v>0.12</v>
          </cell>
          <cell r="F11">
            <v>12</v>
          </cell>
          <cell r="G11" t="str">
            <v>-</v>
          </cell>
          <cell r="H11">
            <v>150</v>
          </cell>
          <cell r="I11">
            <v>12</v>
          </cell>
          <cell r="J11" t="str">
            <v>-</v>
          </cell>
          <cell r="K11">
            <v>150</v>
          </cell>
          <cell r="N11">
            <v>62.324905263157902</v>
          </cell>
          <cell r="Q11">
            <v>8.3333333333333339</v>
          </cell>
          <cell r="R11" t="str">
            <v>atas</v>
          </cell>
          <cell r="U11">
            <v>62.324905263157902</v>
          </cell>
        </row>
        <row r="12">
          <cell r="F12">
            <v>12</v>
          </cell>
          <cell r="G12" t="str">
            <v>-</v>
          </cell>
          <cell r="H12">
            <v>150</v>
          </cell>
          <cell r="I12">
            <v>12</v>
          </cell>
          <cell r="J12" t="str">
            <v>-</v>
          </cell>
          <cell r="K12">
            <v>150</v>
          </cell>
          <cell r="N12">
            <v>53.603052631578954</v>
          </cell>
          <cell r="R12" t="str">
            <v xml:space="preserve">bawah </v>
          </cell>
          <cell r="U12">
            <v>53.603052631578954</v>
          </cell>
        </row>
        <row r="13">
          <cell r="U13">
            <v>115.92795789473686</v>
          </cell>
        </row>
        <row r="14">
          <cell r="B14">
            <v>2</v>
          </cell>
          <cell r="C14">
            <v>6</v>
          </cell>
          <cell r="D14">
            <v>4</v>
          </cell>
          <cell r="E14">
            <v>0.12</v>
          </cell>
          <cell r="F14">
            <v>12</v>
          </cell>
          <cell r="G14" t="str">
            <v>-</v>
          </cell>
          <cell r="H14">
            <v>150</v>
          </cell>
          <cell r="I14">
            <v>12</v>
          </cell>
          <cell r="J14" t="str">
            <v>-</v>
          </cell>
          <cell r="K14">
            <v>150</v>
          </cell>
          <cell r="N14">
            <v>60.293700000000008</v>
          </cell>
          <cell r="Q14">
            <v>8.3333333333333339</v>
          </cell>
          <cell r="R14" t="str">
            <v>atas</v>
          </cell>
        </row>
        <row r="15">
          <cell r="F15">
            <v>12</v>
          </cell>
          <cell r="G15" t="str">
            <v>-</v>
          </cell>
          <cell r="H15">
            <v>150</v>
          </cell>
          <cell r="I15">
            <v>12</v>
          </cell>
          <cell r="J15" t="str">
            <v>-</v>
          </cell>
          <cell r="K15">
            <v>150</v>
          </cell>
          <cell r="N15">
            <v>53.635500000000008</v>
          </cell>
          <cell r="R15" t="str">
            <v xml:space="preserve">bawah </v>
          </cell>
        </row>
        <row r="20">
          <cell r="B20">
            <v>4</v>
          </cell>
          <cell r="C20">
            <v>5</v>
          </cell>
          <cell r="D20">
            <v>4</v>
          </cell>
          <cell r="E20">
            <v>0.12</v>
          </cell>
          <cell r="F20">
            <v>12</v>
          </cell>
          <cell r="G20" t="str">
            <v>-</v>
          </cell>
          <cell r="H20">
            <v>150</v>
          </cell>
          <cell r="I20">
            <v>12</v>
          </cell>
          <cell r="J20" t="str">
            <v>-</v>
          </cell>
          <cell r="K20">
            <v>150</v>
          </cell>
          <cell r="N20">
            <v>61.699320000000021</v>
          </cell>
          <cell r="Q20">
            <v>8.3333333333333339</v>
          </cell>
          <cell r="R20" t="str">
            <v>atas</v>
          </cell>
        </row>
        <row r="21">
          <cell r="F21">
            <v>12</v>
          </cell>
          <cell r="G21" t="str">
            <v>-</v>
          </cell>
          <cell r="H21">
            <v>150</v>
          </cell>
          <cell r="I21">
            <v>12</v>
          </cell>
          <cell r="J21" t="str">
            <v>-</v>
          </cell>
          <cell r="K21">
            <v>150</v>
          </cell>
          <cell r="N21">
            <v>54.375300000000003</v>
          </cell>
          <cell r="R21" t="str">
            <v xml:space="preserve">bawah </v>
          </cell>
        </row>
        <row r="71">
          <cell r="B71" t="str">
            <v>PA1 T=10</v>
          </cell>
          <cell r="C71">
            <v>4</v>
          </cell>
          <cell r="D71">
            <v>4</v>
          </cell>
          <cell r="E71">
            <v>0.1</v>
          </cell>
          <cell r="F71">
            <v>12</v>
          </cell>
          <cell r="G71" t="str">
            <v>-</v>
          </cell>
          <cell r="H71">
            <v>300</v>
          </cell>
          <cell r="I71">
            <v>12</v>
          </cell>
          <cell r="J71" t="str">
            <v>-</v>
          </cell>
          <cell r="K71">
            <v>300</v>
          </cell>
          <cell r="N71">
            <v>40.836959999999998</v>
          </cell>
          <cell r="Q71">
            <v>10</v>
          </cell>
          <cell r="R71" t="str">
            <v>atas</v>
          </cell>
          <cell r="S71">
            <v>1.6</v>
          </cell>
          <cell r="T71">
            <v>4</v>
          </cell>
          <cell r="U71">
            <v>6.4</v>
          </cell>
          <cell r="V71" t="str">
            <v>Ø 10</v>
          </cell>
          <cell r="W71" t="str">
            <v>Ø 12</v>
          </cell>
          <cell r="X71" t="str">
            <v>Ø 10</v>
          </cell>
          <cell r="Y71" t="str">
            <v>Ø 12</v>
          </cell>
          <cell r="Z71" t="str">
            <v>Ø 10</v>
          </cell>
          <cell r="AA71" t="str">
            <v>Ø 12</v>
          </cell>
          <cell r="AB71">
            <v>1</v>
          </cell>
        </row>
        <row r="72">
          <cell r="F72">
            <v>12</v>
          </cell>
          <cell r="G72" t="str">
            <v>-</v>
          </cell>
          <cell r="H72">
            <v>300</v>
          </cell>
          <cell r="I72">
            <v>12</v>
          </cell>
          <cell r="J72" t="str">
            <v>-</v>
          </cell>
          <cell r="K72">
            <v>300</v>
          </cell>
          <cell r="N72">
            <v>35.510400000000004</v>
          </cell>
          <cell r="R72" t="str">
            <v xml:space="preserve">bawah </v>
          </cell>
          <cell r="V72">
            <v>0</v>
          </cell>
          <cell r="W72" t="e">
            <v>#REF!</v>
          </cell>
          <cell r="X72">
            <v>0</v>
          </cell>
          <cell r="Y72" t="e">
            <v>#REF!</v>
          </cell>
          <cell r="Z72">
            <v>0</v>
          </cell>
          <cell r="AA72" t="e">
            <v>#REF!</v>
          </cell>
        </row>
        <row r="73">
          <cell r="F73">
            <v>8</v>
          </cell>
          <cell r="G73" t="str">
            <v>-</v>
          </cell>
          <cell r="H73">
            <v>200</v>
          </cell>
          <cell r="I73">
            <v>8</v>
          </cell>
          <cell r="J73" t="str">
            <v>-</v>
          </cell>
          <cell r="K73">
            <v>200</v>
          </cell>
          <cell r="L73">
            <v>21.700799999999997</v>
          </cell>
          <cell r="R73" t="str">
            <v>tul. bagi/susut</v>
          </cell>
        </row>
        <row r="76">
          <cell r="S76">
            <v>0</v>
          </cell>
          <cell r="T76">
            <v>8</v>
          </cell>
          <cell r="U76">
            <v>0</v>
          </cell>
          <cell r="V76" t="e">
            <v>#REF!</v>
          </cell>
          <cell r="W76">
            <v>0</v>
          </cell>
          <cell r="X76" t="e">
            <v>#REF!</v>
          </cell>
          <cell r="Y76">
            <v>0</v>
          </cell>
          <cell r="Z76" t="e">
            <v>#REF!</v>
          </cell>
          <cell r="AA76">
            <v>0</v>
          </cell>
          <cell r="AB76">
            <v>6</v>
          </cell>
        </row>
        <row r="81">
          <cell r="B81" t="str">
            <v>Tandon</v>
          </cell>
          <cell r="C81">
            <v>2.8</v>
          </cell>
          <cell r="D81">
            <v>4.4000000000000004</v>
          </cell>
          <cell r="E81">
            <v>0.15</v>
          </cell>
          <cell r="F81">
            <v>12</v>
          </cell>
          <cell r="G81" t="str">
            <v>-</v>
          </cell>
          <cell r="H81">
            <v>125</v>
          </cell>
          <cell r="I81">
            <v>12</v>
          </cell>
          <cell r="J81" t="str">
            <v>-</v>
          </cell>
          <cell r="K81">
            <v>125</v>
          </cell>
          <cell r="N81">
            <v>62.258493506493515</v>
          </cell>
          <cell r="Q81">
            <v>6.666666666666667</v>
          </cell>
          <cell r="R81" t="str">
            <v>atas</v>
          </cell>
          <cell r="S81">
            <v>1.8479999999999999</v>
          </cell>
          <cell r="T81">
            <v>11</v>
          </cell>
          <cell r="U81">
            <v>20.327999999999999</v>
          </cell>
          <cell r="V81">
            <v>0</v>
          </cell>
          <cell r="W81">
            <v>62.258493506493515</v>
          </cell>
          <cell r="X81">
            <v>0</v>
          </cell>
          <cell r="Y81">
            <v>1265.5906560000001</v>
          </cell>
          <cell r="Z81">
            <v>0</v>
          </cell>
          <cell r="AA81">
            <v>0</v>
          </cell>
          <cell r="AB81">
            <v>5</v>
          </cell>
        </row>
        <row r="82">
          <cell r="B82" t="str">
            <v>t=15</v>
          </cell>
          <cell r="F82">
            <v>12</v>
          </cell>
          <cell r="G82" t="str">
            <v>-</v>
          </cell>
          <cell r="H82">
            <v>125</v>
          </cell>
          <cell r="I82">
            <v>12</v>
          </cell>
          <cell r="J82" t="str">
            <v>-</v>
          </cell>
          <cell r="K82">
            <v>125</v>
          </cell>
          <cell r="N82">
            <v>53.035012987013005</v>
          </cell>
          <cell r="R82" t="str">
            <v xml:space="preserve">bawah </v>
          </cell>
        </row>
        <row r="84">
          <cell r="B84" t="str">
            <v>Plat Precast</v>
          </cell>
        </row>
        <row r="85">
          <cell r="D85" t="str">
            <v>Bj</v>
          </cell>
          <cell r="E85" t="str">
            <v>panjang</v>
          </cell>
          <cell r="F85" t="str">
            <v>Berat</v>
          </cell>
          <cell r="L85" t="str">
            <v>Jumlah besi vertikal</v>
          </cell>
          <cell r="O85" t="str">
            <v>Luas bekisting</v>
          </cell>
        </row>
        <row r="86">
          <cell r="B86" t="str">
            <v>vertikal</v>
          </cell>
          <cell r="C86" t="str">
            <v>besi 10</v>
          </cell>
          <cell r="D86">
            <v>0.6166666666666667</v>
          </cell>
          <cell r="E86">
            <v>3.3678999999999997</v>
          </cell>
          <cell r="F86">
            <v>15.922682777777776</v>
          </cell>
          <cell r="I86">
            <v>7.666666666666667</v>
          </cell>
          <cell r="L86">
            <v>7.666666666666667</v>
          </cell>
          <cell r="O86">
            <v>10.56910569105691</v>
          </cell>
          <cell r="T86">
            <v>1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4</v>
          </cell>
        </row>
        <row r="87">
          <cell r="C87" t="str">
            <v>besi 12</v>
          </cell>
          <cell r="D87">
            <v>0.89170000000000005</v>
          </cell>
          <cell r="F87">
            <v>0</v>
          </cell>
          <cell r="I87">
            <v>12.111111111111111</v>
          </cell>
          <cell r="L87" t="str">
            <v>Volume beton</v>
          </cell>
        </row>
        <row r="88">
          <cell r="B88" t="str">
            <v>horisontal</v>
          </cell>
          <cell r="C88" t="str">
            <v>besi 10</v>
          </cell>
          <cell r="D88">
            <v>0.6166666666666667</v>
          </cell>
          <cell r="E88">
            <v>16</v>
          </cell>
          <cell r="F88">
            <v>9.8666666666666671</v>
          </cell>
          <cell r="L88">
            <v>0.1845</v>
          </cell>
        </row>
        <row r="89">
          <cell r="C89" t="str">
            <v>besi 12</v>
          </cell>
          <cell r="D89">
            <v>0.89170000000000005</v>
          </cell>
          <cell r="E89">
            <v>4</v>
          </cell>
          <cell r="F89">
            <v>3.5668000000000002</v>
          </cell>
          <cell r="L89" t="str">
            <v>Berat besi per m3 beton</v>
          </cell>
        </row>
        <row r="90">
          <cell r="F90">
            <v>29.356149444444444</v>
          </cell>
          <cell r="G90" t="str">
            <v>total</v>
          </cell>
          <cell r="L90">
            <v>159.11192110809998</v>
          </cell>
        </row>
        <row r="91">
          <cell r="S91">
            <v>0</v>
          </cell>
          <cell r="T91">
            <v>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</v>
          </cell>
        </row>
        <row r="96">
          <cell r="B96" t="str">
            <v>G"</v>
          </cell>
          <cell r="C96">
            <v>6</v>
          </cell>
          <cell r="D96">
            <v>4.5999999999999996</v>
          </cell>
          <cell r="E96">
            <v>0.12</v>
          </cell>
          <cell r="F96">
            <v>12</v>
          </cell>
          <cell r="G96" t="str">
            <v>-</v>
          </cell>
          <cell r="H96">
            <v>200</v>
          </cell>
          <cell r="I96">
            <v>12</v>
          </cell>
          <cell r="J96" t="str">
            <v>-</v>
          </cell>
          <cell r="K96">
            <v>200</v>
          </cell>
          <cell r="N96">
            <v>45.299347826086965</v>
          </cell>
          <cell r="Q96">
            <v>8.3333333333333339</v>
          </cell>
          <cell r="R96" t="str">
            <v>atas</v>
          </cell>
          <cell r="S96">
            <v>3.3119999999999998</v>
          </cell>
          <cell r="T96">
            <v>1</v>
          </cell>
          <cell r="U96">
            <v>3.3119999999999998</v>
          </cell>
          <cell r="V96">
            <v>28.219021739130437</v>
          </cell>
          <cell r="W96">
            <v>45.299347826086965</v>
          </cell>
          <cell r="X96">
            <v>93.461399999999998</v>
          </cell>
          <cell r="Y96">
            <v>150.03144000000003</v>
          </cell>
          <cell r="Z96">
            <v>0</v>
          </cell>
          <cell r="AA96">
            <v>0</v>
          </cell>
          <cell r="AB96">
            <v>8</v>
          </cell>
        </row>
        <row r="97">
          <cell r="F97">
            <v>12</v>
          </cell>
          <cell r="G97" t="str">
            <v>-</v>
          </cell>
          <cell r="H97">
            <v>200</v>
          </cell>
          <cell r="I97">
            <v>12</v>
          </cell>
          <cell r="J97" t="str">
            <v>-</v>
          </cell>
          <cell r="K97">
            <v>200</v>
          </cell>
          <cell r="N97">
            <v>40.635391304347827</v>
          </cell>
          <cell r="R97" t="str">
            <v xml:space="preserve">bawah </v>
          </cell>
        </row>
        <row r="98">
          <cell r="F98">
            <v>10</v>
          </cell>
          <cell r="G98" t="str">
            <v>-</v>
          </cell>
          <cell r="H98">
            <v>200</v>
          </cell>
          <cell r="I98">
            <v>10</v>
          </cell>
          <cell r="J98" t="str">
            <v>-</v>
          </cell>
          <cell r="K98">
            <v>200</v>
          </cell>
          <cell r="M98">
            <v>28.219021739130437</v>
          </cell>
          <cell r="R98" t="str">
            <v xml:space="preserve">bawah </v>
          </cell>
        </row>
        <row r="99">
          <cell r="F99">
            <v>10</v>
          </cell>
          <cell r="G99" t="str">
            <v>-</v>
          </cell>
          <cell r="H99">
            <v>300</v>
          </cell>
          <cell r="I99">
            <v>10</v>
          </cell>
          <cell r="J99" t="str">
            <v>-</v>
          </cell>
          <cell r="K99">
            <v>300</v>
          </cell>
          <cell r="M99">
            <v>38.940760869565217</v>
          </cell>
          <cell r="R99" t="str">
            <v xml:space="preserve">susut </v>
          </cell>
        </row>
        <row r="101">
          <cell r="B101" t="str">
            <v>H"</v>
          </cell>
          <cell r="C101">
            <v>8</v>
          </cell>
          <cell r="D101">
            <v>3.5</v>
          </cell>
          <cell r="E101">
            <v>0.12</v>
          </cell>
          <cell r="F101">
            <v>12</v>
          </cell>
          <cell r="G101" t="str">
            <v>-</v>
          </cell>
          <cell r="H101">
            <v>200</v>
          </cell>
          <cell r="I101">
            <v>12</v>
          </cell>
          <cell r="J101" t="str">
            <v>-</v>
          </cell>
          <cell r="K101">
            <v>200</v>
          </cell>
          <cell r="N101">
            <v>45.471278571428577</v>
          </cell>
          <cell r="Q101">
            <v>8.3333333333333339</v>
          </cell>
          <cell r="R101" t="str">
            <v>atas</v>
          </cell>
          <cell r="S101">
            <v>3.36</v>
          </cell>
          <cell r="T101">
            <v>2</v>
          </cell>
          <cell r="U101">
            <v>6.72</v>
          </cell>
          <cell r="V101">
            <v>28.164508928571429</v>
          </cell>
          <cell r="W101">
            <v>45.471278571428577</v>
          </cell>
          <cell r="X101">
            <v>189.2655</v>
          </cell>
          <cell r="Y101">
            <v>305.56699200000003</v>
          </cell>
          <cell r="Z101">
            <v>0</v>
          </cell>
          <cell r="AA101">
            <v>0</v>
          </cell>
          <cell r="AB101">
            <v>9</v>
          </cell>
        </row>
        <row r="102">
          <cell r="F102">
            <v>12</v>
          </cell>
          <cell r="G102" t="str">
            <v>-</v>
          </cell>
          <cell r="H102">
            <v>200</v>
          </cell>
          <cell r="I102">
            <v>12</v>
          </cell>
          <cell r="J102" t="str">
            <v>-</v>
          </cell>
          <cell r="K102">
            <v>200</v>
          </cell>
          <cell r="N102">
            <v>40.556892857142863</v>
          </cell>
          <cell r="R102" t="str">
            <v xml:space="preserve">bawah </v>
          </cell>
        </row>
        <row r="103">
          <cell r="F103">
            <v>10</v>
          </cell>
          <cell r="G103" t="str">
            <v>-</v>
          </cell>
          <cell r="H103">
            <v>200</v>
          </cell>
          <cell r="I103">
            <v>10</v>
          </cell>
          <cell r="J103" t="str">
            <v>-</v>
          </cell>
          <cell r="K103">
            <v>200</v>
          </cell>
          <cell r="M103">
            <v>28.164508928571429</v>
          </cell>
          <cell r="R103" t="str">
            <v xml:space="preserve">bawah </v>
          </cell>
        </row>
        <row r="104">
          <cell r="F104">
            <v>10</v>
          </cell>
          <cell r="G104" t="str">
            <v>-</v>
          </cell>
          <cell r="H104">
            <v>300</v>
          </cell>
          <cell r="I104">
            <v>10</v>
          </cell>
          <cell r="J104" t="str">
            <v>-</v>
          </cell>
          <cell r="K104">
            <v>300</v>
          </cell>
          <cell r="M104">
            <v>39.815625000000004</v>
          </cell>
          <cell r="R104" t="str">
            <v xml:space="preserve">susut </v>
          </cell>
        </row>
        <row r="111">
          <cell r="B111" t="str">
            <v>J"</v>
          </cell>
          <cell r="C111">
            <v>4.5</v>
          </cell>
          <cell r="D111">
            <v>4.5999999999999996</v>
          </cell>
          <cell r="E111">
            <v>0.12</v>
          </cell>
          <cell r="F111">
            <v>12</v>
          </cell>
          <cell r="G111" t="str">
            <v>-</v>
          </cell>
          <cell r="H111">
            <v>200</v>
          </cell>
          <cell r="I111">
            <v>12</v>
          </cell>
          <cell r="J111" t="str">
            <v>-</v>
          </cell>
          <cell r="K111">
            <v>200</v>
          </cell>
          <cell r="N111">
            <v>47.854695652173909</v>
          </cell>
          <cell r="Q111">
            <v>8.3333333333333339</v>
          </cell>
          <cell r="R111" t="str">
            <v>atas</v>
          </cell>
          <cell r="S111">
            <v>2.484</v>
          </cell>
          <cell r="T111">
            <v>1</v>
          </cell>
          <cell r="U111">
            <v>2.484</v>
          </cell>
          <cell r="V111">
            <v>29.360688405797102</v>
          </cell>
          <cell r="W111">
            <v>47.854695652173909</v>
          </cell>
          <cell r="X111">
            <v>72.931950000000001</v>
          </cell>
          <cell r="Y111">
            <v>118.87106399999999</v>
          </cell>
          <cell r="Z111">
            <v>0</v>
          </cell>
          <cell r="AA111">
            <v>0</v>
          </cell>
          <cell r="AB111">
            <v>7</v>
          </cell>
        </row>
        <row r="112">
          <cell r="F112">
            <v>12</v>
          </cell>
          <cell r="G112" t="str">
            <v>-</v>
          </cell>
          <cell r="H112">
            <v>200</v>
          </cell>
          <cell r="I112">
            <v>12</v>
          </cell>
          <cell r="J112" t="str">
            <v>-</v>
          </cell>
          <cell r="K112">
            <v>200</v>
          </cell>
          <cell r="N112">
            <v>42.279391304347833</v>
          </cell>
          <cell r="R112" t="str">
            <v xml:space="preserve">bawah </v>
          </cell>
        </row>
        <row r="113">
          <cell r="F113">
            <v>10</v>
          </cell>
          <cell r="G113" t="str">
            <v>-</v>
          </cell>
          <cell r="H113">
            <v>200</v>
          </cell>
          <cell r="I113">
            <v>10</v>
          </cell>
          <cell r="J113" t="str">
            <v>-</v>
          </cell>
          <cell r="K113">
            <v>200</v>
          </cell>
          <cell r="M113">
            <v>29.360688405797102</v>
          </cell>
          <cell r="R113" t="str">
            <v xml:space="preserve">bawah </v>
          </cell>
        </row>
        <row r="114">
          <cell r="F114">
            <v>10</v>
          </cell>
          <cell r="G114" t="str">
            <v>-</v>
          </cell>
          <cell r="H114">
            <v>300</v>
          </cell>
          <cell r="I114">
            <v>10</v>
          </cell>
          <cell r="J114" t="str">
            <v>-</v>
          </cell>
          <cell r="K114">
            <v>300</v>
          </cell>
          <cell r="M114">
            <v>40.653260869565223</v>
          </cell>
          <cell r="R114" t="str">
            <v xml:space="preserve">susut </v>
          </cell>
        </row>
        <row r="115">
          <cell r="X115" t="str">
            <v>Ø 10</v>
          </cell>
          <cell r="Y115" t="str">
            <v>Ø 12</v>
          </cell>
        </row>
        <row r="126">
          <cell r="B126" t="str">
            <v>B'</v>
          </cell>
          <cell r="C126">
            <v>3.33</v>
          </cell>
          <cell r="D126">
            <v>2</v>
          </cell>
          <cell r="E126">
            <v>0.12</v>
          </cell>
          <cell r="F126">
            <v>10</v>
          </cell>
          <cell r="G126" t="str">
            <v>-</v>
          </cell>
          <cell r="H126">
            <v>175</v>
          </cell>
          <cell r="I126">
            <v>10</v>
          </cell>
          <cell r="J126" t="str">
            <v>-</v>
          </cell>
          <cell r="K126">
            <v>175</v>
          </cell>
          <cell r="M126">
            <v>43.283051801801804</v>
          </cell>
          <cell r="Q126">
            <v>8.3333333333333339</v>
          </cell>
          <cell r="R126" t="str">
            <v>atas</v>
          </cell>
        </row>
        <row r="127">
          <cell r="F127">
            <v>10</v>
          </cell>
          <cell r="G127" t="str">
            <v>-</v>
          </cell>
          <cell r="H127">
            <v>175</v>
          </cell>
          <cell r="I127">
            <v>10</v>
          </cell>
          <cell r="J127" t="str">
            <v>-</v>
          </cell>
          <cell r="K127">
            <v>175</v>
          </cell>
          <cell r="M127">
            <v>34.951970720720723</v>
          </cell>
          <cell r="R127" t="str">
            <v xml:space="preserve">bawah </v>
          </cell>
        </row>
        <row r="128">
          <cell r="F128">
            <v>10</v>
          </cell>
          <cell r="G128" t="str">
            <v>-</v>
          </cell>
          <cell r="H128">
            <v>175</v>
          </cell>
          <cell r="I128">
            <v>10</v>
          </cell>
          <cell r="J128" t="str">
            <v>-</v>
          </cell>
          <cell r="K128">
            <v>175</v>
          </cell>
          <cell r="M128">
            <v>43.283051801801804</v>
          </cell>
          <cell r="R128" t="str">
            <v xml:space="preserve">bawah </v>
          </cell>
        </row>
        <row r="129">
          <cell r="F129">
            <v>8</v>
          </cell>
          <cell r="G129" t="str">
            <v>-</v>
          </cell>
          <cell r="H129">
            <v>300</v>
          </cell>
          <cell r="I129">
            <v>8</v>
          </cell>
          <cell r="J129" t="str">
            <v>-</v>
          </cell>
          <cell r="K129">
            <v>300</v>
          </cell>
          <cell r="L129">
            <v>30.263423423423422</v>
          </cell>
          <cell r="R129" t="str">
            <v xml:space="preserve">susut </v>
          </cell>
        </row>
        <row r="131">
          <cell r="B131" t="str">
            <v>C'</v>
          </cell>
          <cell r="C131">
            <v>2</v>
          </cell>
          <cell r="D131">
            <v>6</v>
          </cell>
          <cell r="E131">
            <v>0.12</v>
          </cell>
          <cell r="F131">
            <v>10</v>
          </cell>
          <cell r="G131" t="str">
            <v>-</v>
          </cell>
          <cell r="H131">
            <v>175</v>
          </cell>
          <cell r="I131">
            <v>10</v>
          </cell>
          <cell r="J131" t="str">
            <v>-</v>
          </cell>
          <cell r="K131">
            <v>175</v>
          </cell>
          <cell r="M131">
            <v>40.928750000000001</v>
          </cell>
          <cell r="Q131">
            <v>8.3333333333333339</v>
          </cell>
          <cell r="R131" t="str">
            <v>atas</v>
          </cell>
        </row>
        <row r="132">
          <cell r="F132">
            <v>10</v>
          </cell>
          <cell r="G132" t="str">
            <v>-</v>
          </cell>
          <cell r="H132">
            <v>175</v>
          </cell>
          <cell r="I132">
            <v>10</v>
          </cell>
          <cell r="J132" t="str">
            <v>-</v>
          </cell>
          <cell r="K132">
            <v>175</v>
          </cell>
          <cell r="M132">
            <v>34.250000000000007</v>
          </cell>
          <cell r="R132" t="str">
            <v xml:space="preserve">bawah </v>
          </cell>
        </row>
        <row r="133">
          <cell r="F133">
            <v>10</v>
          </cell>
          <cell r="G133" t="str">
            <v>-</v>
          </cell>
          <cell r="H133">
            <v>175</v>
          </cell>
          <cell r="I133">
            <v>10</v>
          </cell>
          <cell r="J133" t="str">
            <v>-</v>
          </cell>
          <cell r="K133">
            <v>175</v>
          </cell>
          <cell r="M133">
            <v>40.928750000000001</v>
          </cell>
          <cell r="R133" t="str">
            <v xml:space="preserve">bawah </v>
          </cell>
        </row>
        <row r="134">
          <cell r="F134">
            <v>8</v>
          </cell>
          <cell r="G134" t="str">
            <v>-</v>
          </cell>
          <cell r="H134">
            <v>300</v>
          </cell>
          <cell r="I134">
            <v>8</v>
          </cell>
          <cell r="J134" t="str">
            <v>-</v>
          </cell>
          <cell r="K134">
            <v>300</v>
          </cell>
          <cell r="L134">
            <v>28.496000000000002</v>
          </cell>
          <cell r="R134" t="str">
            <v xml:space="preserve">susut </v>
          </cell>
        </row>
        <row r="136">
          <cell r="B136" t="str">
            <v>D'</v>
          </cell>
          <cell r="C136">
            <v>2</v>
          </cell>
          <cell r="D136">
            <v>4</v>
          </cell>
          <cell r="E136">
            <v>0.12</v>
          </cell>
          <cell r="F136">
            <v>10</v>
          </cell>
          <cell r="G136" t="str">
            <v>-</v>
          </cell>
          <cell r="H136">
            <v>175</v>
          </cell>
          <cell r="I136">
            <v>10</v>
          </cell>
          <cell r="J136" t="str">
            <v>-</v>
          </cell>
          <cell r="K136">
            <v>175</v>
          </cell>
          <cell r="M136">
            <v>42.384374999999999</v>
          </cell>
          <cell r="Q136">
            <v>8.3333333333333339</v>
          </cell>
          <cell r="R136" t="str">
            <v>atas</v>
          </cell>
        </row>
        <row r="137">
          <cell r="F137">
            <v>10</v>
          </cell>
          <cell r="G137" t="str">
            <v>-</v>
          </cell>
          <cell r="H137">
            <v>175</v>
          </cell>
          <cell r="I137">
            <v>10</v>
          </cell>
          <cell r="J137" t="str">
            <v>-</v>
          </cell>
          <cell r="K137">
            <v>175</v>
          </cell>
          <cell r="M137">
            <v>34.678125000000009</v>
          </cell>
          <cell r="R137" t="str">
            <v xml:space="preserve">bawah </v>
          </cell>
        </row>
        <row r="138">
          <cell r="F138">
            <v>10</v>
          </cell>
          <cell r="G138" t="str">
            <v>-</v>
          </cell>
          <cell r="H138">
            <v>175</v>
          </cell>
          <cell r="I138">
            <v>10</v>
          </cell>
          <cell r="J138" t="str">
            <v>-</v>
          </cell>
          <cell r="K138">
            <v>175</v>
          </cell>
          <cell r="M138">
            <v>42.384374999999999</v>
          </cell>
          <cell r="R138" t="str">
            <v xml:space="preserve">bawah </v>
          </cell>
        </row>
        <row r="139">
          <cell r="F139">
            <v>8</v>
          </cell>
          <cell r="G139" t="str">
            <v>-</v>
          </cell>
          <cell r="H139">
            <v>300</v>
          </cell>
          <cell r="I139">
            <v>8</v>
          </cell>
          <cell r="J139" t="str">
            <v>-</v>
          </cell>
          <cell r="K139">
            <v>300</v>
          </cell>
          <cell r="L139">
            <v>29.592000000000006</v>
          </cell>
          <cell r="R139" t="str">
            <v xml:space="preserve">susut </v>
          </cell>
        </row>
        <row r="141">
          <cell r="B141" t="str">
            <v>E'</v>
          </cell>
          <cell r="C141">
            <v>2</v>
          </cell>
          <cell r="D141">
            <v>4.6500000000000004</v>
          </cell>
          <cell r="E141">
            <v>0.12</v>
          </cell>
          <cell r="F141">
            <v>10</v>
          </cell>
          <cell r="G141" t="str">
            <v>-</v>
          </cell>
          <cell r="H141">
            <v>175</v>
          </cell>
          <cell r="I141">
            <v>10</v>
          </cell>
          <cell r="J141" t="str">
            <v>-</v>
          </cell>
          <cell r="K141">
            <v>175</v>
          </cell>
          <cell r="M141">
            <v>41.845766129032256</v>
          </cell>
          <cell r="Q141">
            <v>8.3333333333333339</v>
          </cell>
          <cell r="R141" t="str">
            <v>atas</v>
          </cell>
        </row>
        <row r="142">
          <cell r="F142">
            <v>10</v>
          </cell>
          <cell r="G142" t="str">
            <v>-</v>
          </cell>
          <cell r="H142">
            <v>175</v>
          </cell>
          <cell r="I142">
            <v>10</v>
          </cell>
          <cell r="J142" t="str">
            <v>-</v>
          </cell>
          <cell r="K142">
            <v>175</v>
          </cell>
          <cell r="M142">
            <v>34.553830645161291</v>
          </cell>
          <cell r="R142" t="str">
            <v xml:space="preserve">bawah </v>
          </cell>
        </row>
        <row r="143">
          <cell r="F143">
            <v>10</v>
          </cell>
          <cell r="G143" t="str">
            <v>-</v>
          </cell>
          <cell r="H143">
            <v>175</v>
          </cell>
          <cell r="I143">
            <v>10</v>
          </cell>
          <cell r="J143" t="str">
            <v>-</v>
          </cell>
          <cell r="K143">
            <v>175</v>
          </cell>
          <cell r="M143">
            <v>41.845766129032256</v>
          </cell>
          <cell r="R143" t="str">
            <v xml:space="preserve">bawah </v>
          </cell>
        </row>
        <row r="144">
          <cell r="F144">
            <v>8</v>
          </cell>
          <cell r="G144" t="str">
            <v>-</v>
          </cell>
          <cell r="H144">
            <v>300</v>
          </cell>
          <cell r="I144">
            <v>8</v>
          </cell>
          <cell r="J144" t="str">
            <v>-</v>
          </cell>
          <cell r="K144">
            <v>300</v>
          </cell>
          <cell r="L144">
            <v>29.167741935483871</v>
          </cell>
          <cell r="R144" t="str">
            <v xml:space="preserve">susut </v>
          </cell>
        </row>
        <row r="147">
          <cell r="B147" t="str">
            <v>A</v>
          </cell>
          <cell r="C147">
            <v>2</v>
          </cell>
          <cell r="D147">
            <v>2.6</v>
          </cell>
          <cell r="E147">
            <v>0.12</v>
          </cell>
          <cell r="F147">
            <v>10</v>
          </cell>
          <cell r="G147" t="str">
            <v>-</v>
          </cell>
          <cell r="H147">
            <v>175</v>
          </cell>
          <cell r="I147">
            <v>10</v>
          </cell>
          <cell r="J147" t="str">
            <v>-</v>
          </cell>
          <cell r="K147">
            <v>175</v>
          </cell>
          <cell r="M147">
            <v>45.249519230769238</v>
          </cell>
          <cell r="Q147">
            <v>8.3333333333333339</v>
          </cell>
          <cell r="R147" t="str">
            <v>atas</v>
          </cell>
        </row>
        <row r="148">
          <cell r="F148">
            <v>10</v>
          </cell>
          <cell r="G148" t="str">
            <v>-</v>
          </cell>
          <cell r="H148">
            <v>175</v>
          </cell>
          <cell r="I148">
            <v>10</v>
          </cell>
          <cell r="J148" t="str">
            <v>-</v>
          </cell>
          <cell r="K148">
            <v>175</v>
          </cell>
          <cell r="M148">
            <v>35.76490384615385</v>
          </cell>
          <cell r="R148" t="str">
            <v xml:space="preserve">bawah </v>
          </cell>
          <cell r="T148" t="str">
            <v>SAMBUNGANE TULANGAN ATAS</v>
          </cell>
        </row>
        <row r="149">
          <cell r="F149">
            <v>10</v>
          </cell>
          <cell r="G149" t="str">
            <v>-</v>
          </cell>
          <cell r="H149">
            <v>175</v>
          </cell>
          <cell r="I149">
            <v>10</v>
          </cell>
          <cell r="J149" t="str">
            <v>-</v>
          </cell>
          <cell r="K149">
            <v>175</v>
          </cell>
          <cell r="M149">
            <v>45.249519230769238</v>
          </cell>
          <cell r="R149" t="str">
            <v xml:space="preserve">bawah </v>
          </cell>
          <cell r="T149" t="str">
            <v xml:space="preserve">TULANGAN TUMPUAN BAGIAN BAWAH </v>
          </cell>
        </row>
        <row r="150">
          <cell r="F150">
            <v>8</v>
          </cell>
          <cell r="G150" t="str">
            <v>-</v>
          </cell>
          <cell r="H150">
            <v>300</v>
          </cell>
          <cell r="I150">
            <v>8</v>
          </cell>
          <cell r="J150" t="str">
            <v>-</v>
          </cell>
          <cell r="K150">
            <v>300</v>
          </cell>
          <cell r="L150">
            <v>31.615384615384617</v>
          </cell>
          <cell r="R150" t="str">
            <v xml:space="preserve">susut </v>
          </cell>
        </row>
        <row r="152">
          <cell r="B152" t="str">
            <v>B</v>
          </cell>
          <cell r="C152">
            <v>2.6</v>
          </cell>
          <cell r="D152">
            <v>3</v>
          </cell>
          <cell r="E152">
            <v>0.12</v>
          </cell>
          <cell r="F152">
            <v>10</v>
          </cell>
          <cell r="G152" t="str">
            <v>-</v>
          </cell>
          <cell r="H152">
            <v>175</v>
          </cell>
          <cell r="I152">
            <v>10</v>
          </cell>
          <cell r="J152" t="str">
            <v>-</v>
          </cell>
          <cell r="K152">
            <v>175</v>
          </cell>
          <cell r="M152">
            <v>42.417307692307695</v>
          </cell>
          <cell r="Q152">
            <v>8.3333333333333339</v>
          </cell>
          <cell r="R152" t="str">
            <v>atas</v>
          </cell>
        </row>
        <row r="153">
          <cell r="F153">
            <v>10</v>
          </cell>
          <cell r="G153" t="str">
            <v>-</v>
          </cell>
          <cell r="H153">
            <v>175</v>
          </cell>
          <cell r="I153">
            <v>10</v>
          </cell>
          <cell r="J153" t="str">
            <v>-</v>
          </cell>
          <cell r="K153">
            <v>175</v>
          </cell>
          <cell r="M153">
            <v>34.908653846153847</v>
          </cell>
          <cell r="R153" t="str">
            <v xml:space="preserve">bawah </v>
          </cell>
        </row>
        <row r="154">
          <cell r="F154">
            <v>10</v>
          </cell>
          <cell r="G154" t="str">
            <v>-</v>
          </cell>
          <cell r="H154">
            <v>175</v>
          </cell>
          <cell r="I154">
            <v>10</v>
          </cell>
          <cell r="J154" t="str">
            <v>-</v>
          </cell>
          <cell r="K154">
            <v>175</v>
          </cell>
          <cell r="M154">
            <v>42.417307692307695</v>
          </cell>
          <cell r="R154" t="str">
            <v xml:space="preserve">bawah </v>
          </cell>
        </row>
        <row r="155">
          <cell r="F155">
            <v>8</v>
          </cell>
          <cell r="G155" t="str">
            <v>-</v>
          </cell>
          <cell r="H155">
            <v>300</v>
          </cell>
          <cell r="I155">
            <v>8</v>
          </cell>
          <cell r="J155" t="str">
            <v>-</v>
          </cell>
          <cell r="K155">
            <v>300</v>
          </cell>
          <cell r="L155">
            <v>28.327384615384616</v>
          </cell>
          <cell r="R155" t="str">
            <v xml:space="preserve">susut </v>
          </cell>
        </row>
        <row r="157">
          <cell r="B157" t="str">
            <v>C</v>
          </cell>
          <cell r="C157">
            <v>2.6</v>
          </cell>
          <cell r="D157">
            <v>4</v>
          </cell>
          <cell r="E157">
            <v>0.12</v>
          </cell>
          <cell r="F157">
            <v>10</v>
          </cell>
          <cell r="G157" t="str">
            <v>-</v>
          </cell>
          <cell r="H157">
            <v>175</v>
          </cell>
          <cell r="I157">
            <v>10</v>
          </cell>
          <cell r="J157" t="str">
            <v>-</v>
          </cell>
          <cell r="K157">
            <v>175</v>
          </cell>
          <cell r="M157">
            <v>41.001201923076927</v>
          </cell>
          <cell r="Q157">
            <v>8.3333333333333339</v>
          </cell>
          <cell r="R157" t="str">
            <v>atas</v>
          </cell>
        </row>
        <row r="158">
          <cell r="F158">
            <v>10</v>
          </cell>
          <cell r="G158" t="str">
            <v>-</v>
          </cell>
          <cell r="H158">
            <v>175</v>
          </cell>
          <cell r="I158">
            <v>10</v>
          </cell>
          <cell r="J158" t="str">
            <v>-</v>
          </cell>
          <cell r="K158">
            <v>175</v>
          </cell>
          <cell r="M158">
            <v>34.480528846153852</v>
          </cell>
          <cell r="R158" t="str">
            <v xml:space="preserve">bawah </v>
          </cell>
        </row>
        <row r="159">
          <cell r="F159">
            <v>10</v>
          </cell>
          <cell r="G159" t="str">
            <v>-</v>
          </cell>
          <cell r="H159">
            <v>175</v>
          </cell>
          <cell r="I159">
            <v>10</v>
          </cell>
          <cell r="J159" t="str">
            <v>-</v>
          </cell>
          <cell r="K159">
            <v>175</v>
          </cell>
          <cell r="M159">
            <v>41.001201923076927</v>
          </cell>
          <cell r="R159" t="str">
            <v xml:space="preserve">bawah </v>
          </cell>
        </row>
        <row r="160">
          <cell r="F160">
            <v>8</v>
          </cell>
          <cell r="G160" t="str">
            <v>-</v>
          </cell>
          <cell r="H160">
            <v>300</v>
          </cell>
          <cell r="I160">
            <v>8</v>
          </cell>
          <cell r="J160" t="str">
            <v>-</v>
          </cell>
          <cell r="K160">
            <v>300</v>
          </cell>
          <cell r="L160">
            <v>28.327384615384613</v>
          </cell>
          <cell r="R160" t="str">
            <v xml:space="preserve">susut </v>
          </cell>
        </row>
        <row r="162">
          <cell r="B162" t="str">
            <v>D</v>
          </cell>
          <cell r="C162">
            <v>2.35</v>
          </cell>
          <cell r="D162">
            <v>3</v>
          </cell>
          <cell r="E162">
            <v>0.12</v>
          </cell>
          <cell r="F162">
            <v>10</v>
          </cell>
          <cell r="G162" t="str">
            <v>-</v>
          </cell>
          <cell r="H162">
            <v>175</v>
          </cell>
          <cell r="I162">
            <v>10</v>
          </cell>
          <cell r="J162" t="str">
            <v>-</v>
          </cell>
          <cell r="K162">
            <v>175</v>
          </cell>
          <cell r="M162">
            <v>42.4845744680851</v>
          </cell>
          <cell r="Q162">
            <v>8.3333333333333339</v>
          </cell>
          <cell r="R162" t="str">
            <v>atas</v>
          </cell>
        </row>
        <row r="163">
          <cell r="F163">
            <v>10</v>
          </cell>
          <cell r="G163" t="str">
            <v>-</v>
          </cell>
          <cell r="H163">
            <v>175</v>
          </cell>
          <cell r="I163">
            <v>10</v>
          </cell>
          <cell r="J163" t="str">
            <v>-</v>
          </cell>
          <cell r="K163">
            <v>175</v>
          </cell>
          <cell r="M163">
            <v>34.61436170212766</v>
          </cell>
          <cell r="R163" t="str">
            <v xml:space="preserve">bawah </v>
          </cell>
        </row>
        <row r="164">
          <cell r="F164">
            <v>10</v>
          </cell>
          <cell r="G164" t="str">
            <v>-</v>
          </cell>
          <cell r="H164">
            <v>175</v>
          </cell>
          <cell r="I164">
            <v>10</v>
          </cell>
          <cell r="J164" t="str">
            <v>-</v>
          </cell>
          <cell r="K164">
            <v>175</v>
          </cell>
          <cell r="M164">
            <v>42.4845744680851</v>
          </cell>
          <cell r="R164" t="str">
            <v xml:space="preserve">bawah </v>
          </cell>
        </row>
        <row r="165">
          <cell r="F165">
            <v>8</v>
          </cell>
          <cell r="G165" t="str">
            <v>-</v>
          </cell>
          <cell r="H165">
            <v>300</v>
          </cell>
          <cell r="I165">
            <v>8</v>
          </cell>
          <cell r="J165" t="str">
            <v>-</v>
          </cell>
          <cell r="K165">
            <v>300</v>
          </cell>
          <cell r="L165">
            <v>27.143489361702127</v>
          </cell>
          <cell r="R165" t="str">
            <v xml:space="preserve">susut </v>
          </cell>
        </row>
        <row r="167">
          <cell r="B167" t="str">
            <v>E</v>
          </cell>
          <cell r="C167">
            <v>3</v>
          </cell>
          <cell r="D167">
            <v>3</v>
          </cell>
          <cell r="E167">
            <v>0.12</v>
          </cell>
          <cell r="F167">
            <v>10</v>
          </cell>
          <cell r="G167" t="str">
            <v>-</v>
          </cell>
          <cell r="H167">
            <v>175</v>
          </cell>
          <cell r="I167">
            <v>10</v>
          </cell>
          <cell r="J167" t="str">
            <v>-</v>
          </cell>
          <cell r="K167">
            <v>175</v>
          </cell>
          <cell r="M167">
            <v>41.1</v>
          </cell>
          <cell r="Q167">
            <v>8.3333333333333321</v>
          </cell>
          <cell r="R167" t="str">
            <v>atas</v>
          </cell>
        </row>
        <row r="168">
          <cell r="F168">
            <v>10</v>
          </cell>
          <cell r="G168" t="str">
            <v>-</v>
          </cell>
          <cell r="H168">
            <v>175</v>
          </cell>
          <cell r="I168">
            <v>10</v>
          </cell>
          <cell r="J168" t="str">
            <v>-</v>
          </cell>
          <cell r="K168">
            <v>175</v>
          </cell>
          <cell r="M168">
            <v>34.25</v>
          </cell>
          <cell r="R168" t="str">
            <v xml:space="preserve">bawah </v>
          </cell>
        </row>
        <row r="169">
          <cell r="F169">
            <v>10</v>
          </cell>
          <cell r="G169" t="str">
            <v>-</v>
          </cell>
          <cell r="H169">
            <v>175</v>
          </cell>
          <cell r="I169">
            <v>10</v>
          </cell>
          <cell r="J169" t="str">
            <v>-</v>
          </cell>
          <cell r="K169">
            <v>175</v>
          </cell>
          <cell r="M169">
            <v>41.1</v>
          </cell>
          <cell r="R169" t="str">
            <v xml:space="preserve">bawah </v>
          </cell>
        </row>
        <row r="170">
          <cell r="F170">
            <v>8</v>
          </cell>
          <cell r="G170" t="str">
            <v>-</v>
          </cell>
          <cell r="H170">
            <v>300</v>
          </cell>
          <cell r="I170">
            <v>8</v>
          </cell>
          <cell r="J170" t="str">
            <v>-</v>
          </cell>
          <cell r="K170">
            <v>300</v>
          </cell>
          <cell r="L170">
            <v>26.304000000000002</v>
          </cell>
          <cell r="R170" t="str">
            <v xml:space="preserve">susut </v>
          </cell>
        </row>
        <row r="172">
          <cell r="B172" t="str">
            <v>F</v>
          </cell>
          <cell r="C172">
            <v>4</v>
          </cell>
          <cell r="D172">
            <v>4.7</v>
          </cell>
          <cell r="E172">
            <v>0.12</v>
          </cell>
          <cell r="F172">
            <v>10</v>
          </cell>
          <cell r="G172" t="str">
            <v>-</v>
          </cell>
          <cell r="H172">
            <v>175</v>
          </cell>
          <cell r="I172">
            <v>10</v>
          </cell>
          <cell r="J172" t="str">
            <v>-</v>
          </cell>
          <cell r="K172">
            <v>175</v>
          </cell>
          <cell r="M172">
            <v>37.684109042553196</v>
          </cell>
          <cell r="Q172">
            <v>8.3333333333333339</v>
          </cell>
          <cell r="R172" t="str">
            <v>atas</v>
          </cell>
        </row>
        <row r="173">
          <cell r="F173">
            <v>10</v>
          </cell>
          <cell r="G173" t="str">
            <v>-</v>
          </cell>
          <cell r="H173">
            <v>175</v>
          </cell>
          <cell r="I173">
            <v>10</v>
          </cell>
          <cell r="J173" t="str">
            <v>-</v>
          </cell>
          <cell r="K173">
            <v>175</v>
          </cell>
          <cell r="M173">
            <v>33.093151595744686</v>
          </cell>
          <cell r="R173" t="str">
            <v xml:space="preserve">bawah </v>
          </cell>
        </row>
        <row r="174">
          <cell r="F174">
            <v>10</v>
          </cell>
          <cell r="G174" t="str">
            <v>-</v>
          </cell>
          <cell r="H174">
            <v>175</v>
          </cell>
          <cell r="I174">
            <v>10</v>
          </cell>
          <cell r="J174" t="str">
            <v>-</v>
          </cell>
          <cell r="K174">
            <v>175</v>
          </cell>
          <cell r="M174">
            <v>37.684109042553196</v>
          </cell>
          <cell r="R174" t="str">
            <v xml:space="preserve">bawah </v>
          </cell>
        </row>
        <row r="175">
          <cell r="F175">
            <v>8</v>
          </cell>
          <cell r="G175" t="str">
            <v>-</v>
          </cell>
          <cell r="H175">
            <v>300</v>
          </cell>
          <cell r="I175">
            <v>8</v>
          </cell>
          <cell r="J175" t="str">
            <v>-</v>
          </cell>
          <cell r="K175">
            <v>300</v>
          </cell>
          <cell r="L175">
            <v>25.744340425531917</v>
          </cell>
          <cell r="R175" t="str">
            <v xml:space="preserve">susut </v>
          </cell>
        </row>
        <row r="177">
          <cell r="B177" t="str">
            <v>G</v>
          </cell>
          <cell r="C177">
            <v>2</v>
          </cell>
          <cell r="D177">
            <v>6</v>
          </cell>
          <cell r="E177">
            <v>0.12</v>
          </cell>
          <cell r="F177">
            <v>10</v>
          </cell>
          <cell r="G177" t="str">
            <v>-</v>
          </cell>
          <cell r="H177">
            <v>175</v>
          </cell>
          <cell r="I177">
            <v>10</v>
          </cell>
          <cell r="J177" t="str">
            <v>-</v>
          </cell>
          <cell r="K177">
            <v>175</v>
          </cell>
          <cell r="M177">
            <v>40.928750000000001</v>
          </cell>
          <cell r="Q177">
            <v>8.3333333333333339</v>
          </cell>
          <cell r="R177" t="str">
            <v>atas</v>
          </cell>
        </row>
        <row r="178">
          <cell r="F178">
            <v>10</v>
          </cell>
          <cell r="G178" t="str">
            <v>-</v>
          </cell>
          <cell r="H178">
            <v>175</v>
          </cell>
          <cell r="I178">
            <v>10</v>
          </cell>
          <cell r="J178" t="str">
            <v>-</v>
          </cell>
          <cell r="K178">
            <v>175</v>
          </cell>
          <cell r="M178">
            <v>34.250000000000007</v>
          </cell>
          <cell r="R178" t="str">
            <v xml:space="preserve">bawah </v>
          </cell>
        </row>
        <row r="179">
          <cell r="F179">
            <v>10</v>
          </cell>
          <cell r="G179" t="str">
            <v>-</v>
          </cell>
          <cell r="H179">
            <v>175</v>
          </cell>
          <cell r="I179">
            <v>10</v>
          </cell>
          <cell r="J179" t="str">
            <v>-</v>
          </cell>
          <cell r="K179">
            <v>175</v>
          </cell>
          <cell r="M179">
            <v>40.928750000000001</v>
          </cell>
          <cell r="R179" t="str">
            <v xml:space="preserve">bawah </v>
          </cell>
        </row>
        <row r="180">
          <cell r="F180">
            <v>8</v>
          </cell>
          <cell r="G180" t="str">
            <v>-</v>
          </cell>
          <cell r="H180">
            <v>300</v>
          </cell>
          <cell r="I180">
            <v>8</v>
          </cell>
          <cell r="J180" t="str">
            <v>-</v>
          </cell>
          <cell r="K180">
            <v>300</v>
          </cell>
          <cell r="L180">
            <v>28.496000000000002</v>
          </cell>
          <cell r="R180" t="str">
            <v xml:space="preserve">susut </v>
          </cell>
        </row>
        <row r="182">
          <cell r="B182" t="str">
            <v>H</v>
          </cell>
          <cell r="C182">
            <v>3</v>
          </cell>
          <cell r="D182">
            <v>4.5</v>
          </cell>
          <cell r="E182">
            <v>0.12</v>
          </cell>
          <cell r="F182">
            <v>10</v>
          </cell>
          <cell r="G182" t="str">
            <v>-</v>
          </cell>
          <cell r="H182">
            <v>175</v>
          </cell>
          <cell r="I182">
            <v>10</v>
          </cell>
          <cell r="J182" t="str">
            <v>-</v>
          </cell>
          <cell r="K182">
            <v>175</v>
          </cell>
          <cell r="M182">
            <v>38.588333333333338</v>
          </cell>
          <cell r="Q182">
            <v>8.3333333333333339</v>
          </cell>
          <cell r="R182" t="str">
            <v>atas</v>
          </cell>
        </row>
        <row r="183">
          <cell r="F183">
            <v>10</v>
          </cell>
          <cell r="G183" t="str">
            <v>-</v>
          </cell>
          <cell r="H183">
            <v>175</v>
          </cell>
          <cell r="I183">
            <v>10</v>
          </cell>
          <cell r="J183" t="str">
            <v>-</v>
          </cell>
          <cell r="K183">
            <v>175</v>
          </cell>
          <cell r="M183">
            <v>33.108333333333341</v>
          </cell>
          <cell r="R183" t="str">
            <v xml:space="preserve">bawah </v>
          </cell>
        </row>
        <row r="184">
          <cell r="F184">
            <v>10</v>
          </cell>
          <cell r="G184" t="str">
            <v>-</v>
          </cell>
          <cell r="H184">
            <v>175</v>
          </cell>
          <cell r="I184">
            <v>10</v>
          </cell>
          <cell r="J184" t="str">
            <v>-</v>
          </cell>
          <cell r="K184">
            <v>175</v>
          </cell>
          <cell r="M184">
            <v>38.588333333333338</v>
          </cell>
          <cell r="R184" t="str">
            <v xml:space="preserve">bawah </v>
          </cell>
        </row>
        <row r="185">
          <cell r="F185">
            <v>8</v>
          </cell>
          <cell r="G185" t="str">
            <v>-</v>
          </cell>
          <cell r="H185">
            <v>300</v>
          </cell>
          <cell r="I185">
            <v>8</v>
          </cell>
          <cell r="J185" t="str">
            <v>-</v>
          </cell>
          <cell r="K185">
            <v>300</v>
          </cell>
          <cell r="L185">
            <v>26.304000000000006</v>
          </cell>
          <cell r="R185" t="str">
            <v xml:space="preserve">susut </v>
          </cell>
        </row>
        <row r="187">
          <cell r="B187" t="str">
            <v>I</v>
          </cell>
          <cell r="C187">
            <v>4</v>
          </cell>
          <cell r="D187">
            <v>4.5</v>
          </cell>
          <cell r="E187">
            <v>0.12</v>
          </cell>
          <cell r="F187">
            <v>10</v>
          </cell>
          <cell r="G187" t="str">
            <v>-</v>
          </cell>
          <cell r="H187">
            <v>175</v>
          </cell>
          <cell r="I187">
            <v>10</v>
          </cell>
          <cell r="J187" t="str">
            <v>-</v>
          </cell>
          <cell r="K187">
            <v>175</v>
          </cell>
          <cell r="M187">
            <v>37.303958333333327</v>
          </cell>
          <cell r="Q187">
            <v>8.3333333333333321</v>
          </cell>
          <cell r="R187" t="str">
            <v>atas</v>
          </cell>
          <cell r="AA187">
            <v>0</v>
          </cell>
        </row>
        <row r="188">
          <cell r="F188">
            <v>10</v>
          </cell>
          <cell r="G188" t="str">
            <v>-</v>
          </cell>
          <cell r="H188">
            <v>175</v>
          </cell>
          <cell r="I188">
            <v>10</v>
          </cell>
          <cell r="J188" t="str">
            <v>-</v>
          </cell>
          <cell r="K188">
            <v>175</v>
          </cell>
          <cell r="M188">
            <v>32.680208333333333</v>
          </cell>
          <cell r="R188" t="str">
            <v xml:space="preserve">bawah </v>
          </cell>
        </row>
        <row r="189">
          <cell r="F189">
            <v>10</v>
          </cell>
          <cell r="G189" t="str">
            <v>-</v>
          </cell>
          <cell r="H189">
            <v>175</v>
          </cell>
          <cell r="I189">
            <v>10</v>
          </cell>
          <cell r="J189" t="str">
            <v>-</v>
          </cell>
          <cell r="K189">
            <v>175</v>
          </cell>
          <cell r="M189">
            <v>37.303958333333327</v>
          </cell>
          <cell r="R189" t="str">
            <v xml:space="preserve">bawah </v>
          </cell>
        </row>
        <row r="190">
          <cell r="F190">
            <v>8</v>
          </cell>
          <cell r="G190" t="str">
            <v>-</v>
          </cell>
          <cell r="H190">
            <v>300</v>
          </cell>
          <cell r="I190">
            <v>8</v>
          </cell>
          <cell r="J190" t="str">
            <v>-</v>
          </cell>
          <cell r="K190">
            <v>300</v>
          </cell>
          <cell r="L190">
            <v>26.304000000000002</v>
          </cell>
          <cell r="R190" t="str">
            <v xml:space="preserve">susut </v>
          </cell>
        </row>
        <row r="192">
          <cell r="B192" t="str">
            <v>J</v>
          </cell>
          <cell r="C192">
            <v>3</v>
          </cell>
          <cell r="D192">
            <v>4</v>
          </cell>
          <cell r="E192">
            <v>0.12</v>
          </cell>
          <cell r="F192">
            <v>10</v>
          </cell>
          <cell r="G192" t="str">
            <v>-</v>
          </cell>
          <cell r="H192">
            <v>175</v>
          </cell>
          <cell r="I192">
            <v>10</v>
          </cell>
          <cell r="J192" t="str">
            <v>-</v>
          </cell>
          <cell r="K192">
            <v>175</v>
          </cell>
          <cell r="M192">
            <v>39.730000000000011</v>
          </cell>
          <cell r="Q192">
            <v>8.3333333333333339</v>
          </cell>
          <cell r="R192" t="str">
            <v>atas</v>
          </cell>
        </row>
        <row r="193">
          <cell r="F193">
            <v>10</v>
          </cell>
          <cell r="G193" t="str">
            <v>-</v>
          </cell>
          <cell r="H193">
            <v>175</v>
          </cell>
          <cell r="I193">
            <v>10</v>
          </cell>
          <cell r="J193" t="str">
            <v>-</v>
          </cell>
          <cell r="K193">
            <v>175</v>
          </cell>
          <cell r="M193">
            <v>33.821875000000006</v>
          </cell>
          <cell r="R193" t="str">
            <v xml:space="preserve">bawah </v>
          </cell>
        </row>
        <row r="194">
          <cell r="F194">
            <v>10</v>
          </cell>
          <cell r="G194" t="str">
            <v>-</v>
          </cell>
          <cell r="H194">
            <v>175</v>
          </cell>
          <cell r="I194">
            <v>10</v>
          </cell>
          <cell r="J194" t="str">
            <v>-</v>
          </cell>
          <cell r="K194">
            <v>175</v>
          </cell>
          <cell r="M194">
            <v>39.730000000000011</v>
          </cell>
          <cell r="R194" t="str">
            <v xml:space="preserve">bawah </v>
          </cell>
        </row>
        <row r="195">
          <cell r="F195">
            <v>8</v>
          </cell>
          <cell r="G195" t="str">
            <v>-</v>
          </cell>
          <cell r="H195">
            <v>300</v>
          </cell>
          <cell r="I195">
            <v>8</v>
          </cell>
          <cell r="J195" t="str">
            <v>-</v>
          </cell>
          <cell r="K195">
            <v>300</v>
          </cell>
          <cell r="L195">
            <v>26.304000000000002</v>
          </cell>
          <cell r="R195" t="str">
            <v xml:space="preserve">susut </v>
          </cell>
        </row>
        <row r="197">
          <cell r="B197" t="str">
            <v>K</v>
          </cell>
          <cell r="C197">
            <v>3</v>
          </cell>
          <cell r="D197">
            <v>4.6500000000000004</v>
          </cell>
          <cell r="E197">
            <v>0.12</v>
          </cell>
          <cell r="F197">
            <v>10</v>
          </cell>
          <cell r="G197" t="str">
            <v>-</v>
          </cell>
          <cell r="H197">
            <v>175</v>
          </cell>
          <cell r="I197">
            <v>10</v>
          </cell>
          <cell r="J197" t="str">
            <v>-</v>
          </cell>
          <cell r="K197">
            <v>175</v>
          </cell>
          <cell r="M197">
            <v>39.221774193548384</v>
          </cell>
          <cell r="Q197">
            <v>8.3333333333333339</v>
          </cell>
          <cell r="R197" t="str">
            <v>atas</v>
          </cell>
        </row>
        <row r="198">
          <cell r="F198">
            <v>10</v>
          </cell>
          <cell r="G198" t="str">
            <v>-</v>
          </cell>
          <cell r="H198">
            <v>175</v>
          </cell>
          <cell r="I198">
            <v>10</v>
          </cell>
          <cell r="J198" t="str">
            <v>-</v>
          </cell>
          <cell r="K198">
            <v>175</v>
          </cell>
          <cell r="M198">
            <v>33.697580645161288</v>
          </cell>
          <cell r="R198" t="str">
            <v xml:space="preserve">bawah </v>
          </cell>
        </row>
        <row r="199">
          <cell r="F199">
            <v>10</v>
          </cell>
          <cell r="G199" t="str">
            <v>-</v>
          </cell>
          <cell r="H199">
            <v>175</v>
          </cell>
          <cell r="I199">
            <v>10</v>
          </cell>
          <cell r="J199" t="str">
            <v>-</v>
          </cell>
          <cell r="K199">
            <v>175</v>
          </cell>
          <cell r="M199">
            <v>39.221774193548384</v>
          </cell>
          <cell r="R199" t="str">
            <v xml:space="preserve">bawah </v>
          </cell>
        </row>
        <row r="200">
          <cell r="F200">
            <v>8</v>
          </cell>
          <cell r="G200" t="str">
            <v>-</v>
          </cell>
          <cell r="H200">
            <v>300</v>
          </cell>
          <cell r="I200">
            <v>8</v>
          </cell>
          <cell r="J200" t="str">
            <v>-</v>
          </cell>
          <cell r="K200">
            <v>300</v>
          </cell>
          <cell r="L200">
            <v>25.879741935483871</v>
          </cell>
          <cell r="R200" t="str">
            <v xml:space="preserve">susut </v>
          </cell>
        </row>
        <row r="202">
          <cell r="B202" t="str">
            <v>L</v>
          </cell>
          <cell r="C202">
            <v>2</v>
          </cell>
          <cell r="D202">
            <v>4.6500000000000004</v>
          </cell>
          <cell r="E202">
            <v>0.12</v>
          </cell>
          <cell r="F202">
            <v>10</v>
          </cell>
          <cell r="G202" t="str">
            <v>-</v>
          </cell>
          <cell r="H202">
            <v>175</v>
          </cell>
          <cell r="I202">
            <v>10</v>
          </cell>
          <cell r="J202" t="str">
            <v>-</v>
          </cell>
          <cell r="K202">
            <v>175</v>
          </cell>
          <cell r="M202">
            <v>41.845766129032256</v>
          </cell>
          <cell r="Q202">
            <v>8.3333333333333339</v>
          </cell>
          <cell r="R202" t="str">
            <v>atas</v>
          </cell>
        </row>
        <row r="203">
          <cell r="F203">
            <v>10</v>
          </cell>
          <cell r="G203" t="str">
            <v>-</v>
          </cell>
          <cell r="H203">
            <v>175</v>
          </cell>
          <cell r="I203">
            <v>10</v>
          </cell>
          <cell r="J203" t="str">
            <v>-</v>
          </cell>
          <cell r="K203">
            <v>175</v>
          </cell>
          <cell r="M203">
            <v>34.553830645161291</v>
          </cell>
          <cell r="R203" t="str">
            <v xml:space="preserve">bawah </v>
          </cell>
        </row>
        <row r="204">
          <cell r="F204">
            <v>10</v>
          </cell>
          <cell r="G204" t="str">
            <v>-</v>
          </cell>
          <cell r="H204">
            <v>175</v>
          </cell>
          <cell r="I204">
            <v>10</v>
          </cell>
          <cell r="J204" t="str">
            <v>-</v>
          </cell>
          <cell r="K204">
            <v>175</v>
          </cell>
          <cell r="M204">
            <v>41.845766129032256</v>
          </cell>
          <cell r="R204" t="str">
            <v xml:space="preserve">bawah </v>
          </cell>
        </row>
        <row r="205">
          <cell r="F205">
            <v>8</v>
          </cell>
          <cell r="G205" t="str">
            <v>-</v>
          </cell>
          <cell r="H205">
            <v>300</v>
          </cell>
          <cell r="I205">
            <v>8</v>
          </cell>
          <cell r="J205" t="str">
            <v>-</v>
          </cell>
          <cell r="K205">
            <v>300</v>
          </cell>
          <cell r="L205">
            <v>29.167741935483871</v>
          </cell>
          <cell r="R205" t="str">
            <v xml:space="preserve">susut </v>
          </cell>
        </row>
        <row r="207">
          <cell r="B207" t="str">
            <v>M</v>
          </cell>
          <cell r="C207">
            <v>2</v>
          </cell>
          <cell r="D207">
            <v>3.35</v>
          </cell>
          <cell r="E207">
            <v>0.12</v>
          </cell>
          <cell r="F207">
            <v>10</v>
          </cell>
          <cell r="G207" t="str">
            <v>-</v>
          </cell>
          <cell r="H207">
            <v>175</v>
          </cell>
          <cell r="I207">
            <v>10</v>
          </cell>
          <cell r="J207" t="str">
            <v>-</v>
          </cell>
          <cell r="K207">
            <v>175</v>
          </cell>
          <cell r="M207">
            <v>43.131996268656721</v>
          </cell>
          <cell r="Q207">
            <v>8.3333333333333339</v>
          </cell>
          <cell r="R207" t="str">
            <v>atas</v>
          </cell>
        </row>
        <row r="208">
          <cell r="F208">
            <v>10</v>
          </cell>
          <cell r="G208" t="str">
            <v>-</v>
          </cell>
          <cell r="H208">
            <v>175</v>
          </cell>
          <cell r="I208">
            <v>10</v>
          </cell>
          <cell r="J208" t="str">
            <v>-</v>
          </cell>
          <cell r="K208">
            <v>175</v>
          </cell>
          <cell r="M208">
            <v>34.850652985074632</v>
          </cell>
          <cell r="R208" t="str">
            <v xml:space="preserve">bawah </v>
          </cell>
        </row>
        <row r="209">
          <cell r="F209">
            <v>10</v>
          </cell>
          <cell r="G209" t="str">
            <v>-</v>
          </cell>
          <cell r="H209">
            <v>175</v>
          </cell>
          <cell r="I209">
            <v>10</v>
          </cell>
          <cell r="J209" t="str">
            <v>-</v>
          </cell>
          <cell r="K209">
            <v>175</v>
          </cell>
          <cell r="M209">
            <v>43.131996268656721</v>
          </cell>
          <cell r="R209" t="str">
            <v xml:space="preserve">bawah </v>
          </cell>
        </row>
        <row r="210">
          <cell r="F210">
            <v>8</v>
          </cell>
          <cell r="G210" t="str">
            <v>-</v>
          </cell>
          <cell r="H210">
            <v>300</v>
          </cell>
          <cell r="I210">
            <v>8</v>
          </cell>
          <cell r="J210" t="str">
            <v>-</v>
          </cell>
          <cell r="K210">
            <v>300</v>
          </cell>
          <cell r="L210">
            <v>30.180895522388063</v>
          </cell>
          <cell r="R210" t="str">
            <v xml:space="preserve">susut </v>
          </cell>
        </row>
        <row r="212">
          <cell r="B212" t="str">
            <v>N</v>
          </cell>
          <cell r="C212">
            <v>2.5</v>
          </cell>
          <cell r="D212">
            <v>3</v>
          </cell>
          <cell r="E212">
            <v>0.12</v>
          </cell>
          <cell r="F212">
            <v>10</v>
          </cell>
          <cell r="G212" t="str">
            <v>-</v>
          </cell>
          <cell r="H212">
            <v>175</v>
          </cell>
          <cell r="I212">
            <v>10</v>
          </cell>
          <cell r="J212" t="str">
            <v>-</v>
          </cell>
          <cell r="K212">
            <v>175</v>
          </cell>
          <cell r="M212">
            <v>43.429000000000009</v>
          </cell>
          <cell r="Q212">
            <v>8.3333333333333339</v>
          </cell>
          <cell r="R212" t="str">
            <v>atas</v>
          </cell>
        </row>
        <row r="213">
          <cell r="F213">
            <v>10</v>
          </cell>
          <cell r="G213" t="str">
            <v>-</v>
          </cell>
          <cell r="H213">
            <v>175</v>
          </cell>
          <cell r="I213">
            <v>10</v>
          </cell>
          <cell r="J213" t="str">
            <v>-</v>
          </cell>
          <cell r="K213">
            <v>175</v>
          </cell>
          <cell r="M213">
            <v>35.620000000000005</v>
          </cell>
          <cell r="R213" t="str">
            <v xml:space="preserve">bawah </v>
          </cell>
        </row>
        <row r="214">
          <cell r="F214">
            <v>10</v>
          </cell>
          <cell r="G214" t="str">
            <v>-</v>
          </cell>
          <cell r="H214">
            <v>175</v>
          </cell>
          <cell r="I214">
            <v>10</v>
          </cell>
          <cell r="J214" t="str">
            <v>-</v>
          </cell>
          <cell r="K214">
            <v>175</v>
          </cell>
          <cell r="M214">
            <v>43.429000000000009</v>
          </cell>
          <cell r="R214" t="str">
            <v xml:space="preserve">bawah </v>
          </cell>
        </row>
        <row r="215">
          <cell r="F215">
            <v>8</v>
          </cell>
          <cell r="G215" t="str">
            <v>-</v>
          </cell>
          <cell r="H215">
            <v>300</v>
          </cell>
          <cell r="I215">
            <v>8</v>
          </cell>
          <cell r="J215" t="str">
            <v>-</v>
          </cell>
          <cell r="K215">
            <v>300</v>
          </cell>
          <cell r="L215">
            <v>28.934400000000004</v>
          </cell>
          <cell r="R215" t="str">
            <v xml:space="preserve">susut </v>
          </cell>
        </row>
        <row r="217">
          <cell r="B217" t="str">
            <v>O</v>
          </cell>
          <cell r="C217">
            <v>2.5</v>
          </cell>
          <cell r="D217">
            <v>4</v>
          </cell>
          <cell r="E217">
            <v>0.12</v>
          </cell>
          <cell r="F217">
            <v>10</v>
          </cell>
          <cell r="G217" t="str">
            <v>-</v>
          </cell>
          <cell r="H217">
            <v>175</v>
          </cell>
          <cell r="I217">
            <v>10</v>
          </cell>
          <cell r="J217" t="str">
            <v>-</v>
          </cell>
          <cell r="K217">
            <v>175</v>
          </cell>
          <cell r="M217">
            <v>41.973375000000004</v>
          </cell>
          <cell r="Q217">
            <v>8.3333333333333339</v>
          </cell>
          <cell r="R217" t="str">
            <v>atas</v>
          </cell>
        </row>
        <row r="218">
          <cell r="F218">
            <v>10</v>
          </cell>
          <cell r="G218" t="str">
            <v>-</v>
          </cell>
          <cell r="H218">
            <v>175</v>
          </cell>
          <cell r="I218">
            <v>10</v>
          </cell>
          <cell r="J218" t="str">
            <v>-</v>
          </cell>
          <cell r="K218">
            <v>175</v>
          </cell>
          <cell r="M218">
            <v>35.191875000000003</v>
          </cell>
          <cell r="R218" t="str">
            <v xml:space="preserve">bawah </v>
          </cell>
        </row>
        <row r="219">
          <cell r="F219">
            <v>10</v>
          </cell>
          <cell r="G219" t="str">
            <v>-</v>
          </cell>
          <cell r="H219">
            <v>175</v>
          </cell>
          <cell r="I219">
            <v>10</v>
          </cell>
          <cell r="J219" t="str">
            <v>-</v>
          </cell>
          <cell r="K219">
            <v>175</v>
          </cell>
          <cell r="M219">
            <v>41.973375000000004</v>
          </cell>
          <cell r="R219" t="str">
            <v xml:space="preserve">bawah </v>
          </cell>
        </row>
        <row r="220">
          <cell r="F220">
            <v>8</v>
          </cell>
          <cell r="G220" t="str">
            <v>-</v>
          </cell>
          <cell r="H220">
            <v>300</v>
          </cell>
          <cell r="I220">
            <v>8</v>
          </cell>
          <cell r="J220" t="str">
            <v>-</v>
          </cell>
          <cell r="K220">
            <v>300</v>
          </cell>
          <cell r="L220">
            <v>28.9344</v>
          </cell>
          <cell r="R220" t="str">
            <v xml:space="preserve">susut </v>
          </cell>
        </row>
        <row r="222">
          <cell r="B222" t="str">
            <v>P</v>
          </cell>
          <cell r="C222">
            <v>1.1499999999999999</v>
          </cell>
          <cell r="D222">
            <v>4</v>
          </cell>
          <cell r="E222">
            <v>0.12</v>
          </cell>
          <cell r="F222">
            <v>10</v>
          </cell>
          <cell r="G222" t="str">
            <v>-</v>
          </cell>
          <cell r="H222">
            <v>175</v>
          </cell>
          <cell r="I222">
            <v>10</v>
          </cell>
          <cell r="J222" t="str">
            <v>-</v>
          </cell>
          <cell r="K222">
            <v>175</v>
          </cell>
          <cell r="M222">
            <v>51.095788043478272</v>
          </cell>
          <cell r="Q222">
            <v>8.3333333333333339</v>
          </cell>
          <cell r="R222" t="str">
            <v>atas</v>
          </cell>
        </row>
        <row r="223">
          <cell r="F223">
            <v>10</v>
          </cell>
          <cell r="G223" t="str">
            <v>-</v>
          </cell>
          <cell r="H223">
            <v>175</v>
          </cell>
          <cell r="I223">
            <v>10</v>
          </cell>
          <cell r="J223" t="str">
            <v>-</v>
          </cell>
          <cell r="K223">
            <v>175</v>
          </cell>
          <cell r="M223">
            <v>39.033831521739145</v>
          </cell>
          <cell r="R223" t="str">
            <v xml:space="preserve">bawah </v>
          </cell>
        </row>
        <row r="224">
          <cell r="F224">
            <v>10</v>
          </cell>
          <cell r="G224" t="str">
            <v>-</v>
          </cell>
          <cell r="H224">
            <v>175</v>
          </cell>
          <cell r="I224">
            <v>10</v>
          </cell>
          <cell r="J224" t="str">
            <v>-</v>
          </cell>
          <cell r="K224">
            <v>175</v>
          </cell>
          <cell r="M224">
            <v>51.095788043478272</v>
          </cell>
          <cell r="R224" t="str">
            <v xml:space="preserve">bawah </v>
          </cell>
        </row>
        <row r="225">
          <cell r="F225">
            <v>8</v>
          </cell>
          <cell r="G225" t="str">
            <v>-</v>
          </cell>
          <cell r="H225">
            <v>300</v>
          </cell>
          <cell r="I225">
            <v>8</v>
          </cell>
          <cell r="J225" t="str">
            <v>-</v>
          </cell>
          <cell r="K225">
            <v>300</v>
          </cell>
          <cell r="L225">
            <v>30.306782608695659</v>
          </cell>
          <cell r="R225" t="str">
            <v xml:space="preserve">susut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25">
          <cell r="B1325">
            <v>1</v>
          </cell>
          <cell r="C1325" t="str">
            <v>Plat Bordes T=15 ; 1 m3 (Pb1)</v>
          </cell>
        </row>
        <row r="1326">
          <cell r="C1326">
            <v>1</v>
          </cell>
          <cell r="D1326" t="str">
            <v>M3</v>
          </cell>
          <cell r="E1326" t="str">
            <v>Beton Readymix + CP</v>
          </cell>
          <cell r="F1326" t="str">
            <v>@Rp</v>
          </cell>
          <cell r="G1326">
            <v>638000</v>
          </cell>
          <cell r="H1326" t="str">
            <v>=Rp</v>
          </cell>
          <cell r="I1326">
            <v>638000</v>
          </cell>
          <cell r="K1326" t="str">
            <v>BETON</v>
          </cell>
          <cell r="L1326">
            <v>1</v>
          </cell>
          <cell r="M1326" t="str">
            <v>M3</v>
          </cell>
          <cell r="N1326" t="str">
            <v>@Rp</v>
          </cell>
          <cell r="O1326">
            <v>22000</v>
          </cell>
          <cell r="P1326" t="str">
            <v>=Rp</v>
          </cell>
          <cell r="Q1326">
            <v>22000</v>
          </cell>
        </row>
        <row r="1327">
          <cell r="C1327">
            <v>330.30208333333331</v>
          </cell>
          <cell r="D1327" t="str">
            <v>Kg</v>
          </cell>
          <cell r="E1327" t="str">
            <v>Pembesian Ulir D 16</v>
          </cell>
          <cell r="F1327" t="str">
            <v>@Rp</v>
          </cell>
          <cell r="G1327">
            <v>9987</v>
          </cell>
          <cell r="H1327" t="str">
            <v>=Rp</v>
          </cell>
          <cell r="I1327">
            <v>3298726.90625</v>
          </cell>
          <cell r="K1327" t="str">
            <v>BESI BETON</v>
          </cell>
          <cell r="L1327">
            <v>330.30208333333331</v>
          </cell>
          <cell r="M1327" t="str">
            <v>Kg</v>
          </cell>
          <cell r="N1327" t="str">
            <v>@Rp</v>
          </cell>
          <cell r="O1327">
            <v>500</v>
          </cell>
          <cell r="P1327" t="str">
            <v>=Rp</v>
          </cell>
          <cell r="Q1327">
            <v>165151.04166666666</v>
          </cell>
        </row>
        <row r="1328">
          <cell r="C1328">
            <v>0</v>
          </cell>
          <cell r="D1328" t="str">
            <v>Kg</v>
          </cell>
          <cell r="E1328" t="str">
            <v>Pembesian Ulir D 13</v>
          </cell>
          <cell r="F1328" t="str">
            <v>@Rp</v>
          </cell>
          <cell r="G1328">
            <v>9987</v>
          </cell>
          <cell r="H1328" t="str">
            <v>=Rp</v>
          </cell>
          <cell r="I1328">
            <v>0</v>
          </cell>
          <cell r="K1328" t="str">
            <v>BEKISTING</v>
          </cell>
          <cell r="L1328">
            <v>8.3333333333333339</v>
          </cell>
          <cell r="M1328" t="str">
            <v>M2</v>
          </cell>
          <cell r="N1328" t="str">
            <v>@Rp</v>
          </cell>
          <cell r="O1328">
            <v>13000</v>
          </cell>
          <cell r="P1328" t="str">
            <v>=Rp</v>
          </cell>
          <cell r="Q1328">
            <v>108333.33333333334</v>
          </cell>
        </row>
        <row r="1329">
          <cell r="C1329">
            <v>8.3333333333333339</v>
          </cell>
          <cell r="D1329" t="str">
            <v>M2</v>
          </cell>
          <cell r="E1329" t="str">
            <v>Bekisting Struktur+Scafolding</v>
          </cell>
          <cell r="F1329" t="str">
            <v>@Rp</v>
          </cell>
          <cell r="G1329">
            <v>17428.666666666668</v>
          </cell>
          <cell r="H1329" t="str">
            <v>=Rp</v>
          </cell>
          <cell r="I1329">
            <v>145238.88888888891</v>
          </cell>
          <cell r="K1329" t="str">
            <v>DEKING</v>
          </cell>
          <cell r="L1329">
            <v>8.3333333333333339</v>
          </cell>
          <cell r="M1329" t="str">
            <v>M2</v>
          </cell>
          <cell r="N1329" t="str">
            <v>@Rp</v>
          </cell>
          <cell r="O1329">
            <v>200</v>
          </cell>
          <cell r="P1329" t="str">
            <v>=Rp</v>
          </cell>
          <cell r="Q1329">
            <v>1666.6666666666667</v>
          </cell>
        </row>
        <row r="1330">
          <cell r="G1330" t="str">
            <v>Jumlah</v>
          </cell>
          <cell r="H1330" t="str">
            <v>=Rp</v>
          </cell>
          <cell r="I1330">
            <v>4081965.795138889</v>
          </cell>
          <cell r="K1330" t="str">
            <v xml:space="preserve">BONGKARAN </v>
          </cell>
          <cell r="L1330">
            <v>8.3333333333333339</v>
          </cell>
          <cell r="M1330" t="str">
            <v>M2</v>
          </cell>
          <cell r="N1330" t="str">
            <v>@Rp</v>
          </cell>
          <cell r="O1330">
            <v>1500</v>
          </cell>
          <cell r="P1330" t="str">
            <v>=Rp</v>
          </cell>
          <cell r="Q1330">
            <v>12500</v>
          </cell>
        </row>
        <row r="1331">
          <cell r="G1331" t="str">
            <v>Dibulatkan</v>
          </cell>
          <cell r="H1331" t="str">
            <v>=Rp</v>
          </cell>
          <cell r="I1331">
            <v>4081965.795138889</v>
          </cell>
          <cell r="O1331" t="str">
            <v>Jumlah</v>
          </cell>
          <cell r="P1331" t="str">
            <v>=Rp</v>
          </cell>
          <cell r="Q1331">
            <v>309651.04166666669</v>
          </cell>
        </row>
        <row r="1332">
          <cell r="O1332" t="str">
            <v>Dibulatkan</v>
          </cell>
          <cell r="P1332" t="str">
            <v>=Rp</v>
          </cell>
          <cell r="Q1332">
            <v>309651.04166666669</v>
          </cell>
        </row>
        <row r="1333">
          <cell r="B1333">
            <v>2</v>
          </cell>
          <cell r="C1333" t="str">
            <v>Plat Bordes T=15 ; 1 m3 (Pb2)</v>
          </cell>
        </row>
        <row r="1334">
          <cell r="C1334">
            <v>1</v>
          </cell>
          <cell r="D1334" t="str">
            <v>M3</v>
          </cell>
          <cell r="E1334" t="str">
            <v>Beton Readymix + CP</v>
          </cell>
          <cell r="F1334" t="str">
            <v>@Rp</v>
          </cell>
          <cell r="G1334">
            <v>638000</v>
          </cell>
          <cell r="H1334" t="str">
            <v>=Rp</v>
          </cell>
          <cell r="I1334">
            <v>638000</v>
          </cell>
          <cell r="K1334" t="str">
            <v>BETON</v>
          </cell>
          <cell r="L1334">
            <v>1</v>
          </cell>
          <cell r="M1334" t="str">
            <v>M3</v>
          </cell>
          <cell r="N1334" t="str">
            <v>@Rp</v>
          </cell>
          <cell r="O1334">
            <v>22000</v>
          </cell>
          <cell r="P1334" t="str">
            <v>=Rp</v>
          </cell>
          <cell r="Q1334">
            <v>22000</v>
          </cell>
        </row>
        <row r="1335">
          <cell r="D1335" t="str">
            <v>Kg</v>
          </cell>
          <cell r="E1335" t="str">
            <v>Pembesian Polos Ø 8</v>
          </cell>
          <cell r="F1335" t="str">
            <v>@Rp</v>
          </cell>
          <cell r="G1335">
            <v>9987</v>
          </cell>
          <cell r="H1335" t="str">
            <v>=Rp</v>
          </cell>
          <cell r="I1335">
            <v>0</v>
          </cell>
          <cell r="K1335" t="str">
            <v>BESI BETON</v>
          </cell>
          <cell r="L1335">
            <v>0</v>
          </cell>
          <cell r="M1335" t="str">
            <v>Kg</v>
          </cell>
          <cell r="N1335" t="str">
            <v>@Rp</v>
          </cell>
          <cell r="O1335">
            <v>500</v>
          </cell>
          <cell r="P1335" t="str">
            <v>=Rp</v>
          </cell>
          <cell r="Q1335">
            <v>0</v>
          </cell>
        </row>
        <row r="1336">
          <cell r="D1336" t="str">
            <v>Kg</v>
          </cell>
          <cell r="E1336" t="str">
            <v>Pembesian Polos Ø 12</v>
          </cell>
          <cell r="F1336" t="str">
            <v>@Rp</v>
          </cell>
          <cell r="G1336">
            <v>9987</v>
          </cell>
          <cell r="H1336" t="str">
            <v>=Rp</v>
          </cell>
          <cell r="I1336">
            <v>0</v>
          </cell>
          <cell r="K1336" t="str">
            <v>BEKISTING</v>
          </cell>
          <cell r="L1336">
            <v>0</v>
          </cell>
          <cell r="M1336" t="str">
            <v>M2</v>
          </cell>
          <cell r="N1336" t="str">
            <v>@Rp</v>
          </cell>
          <cell r="O1336">
            <v>13000</v>
          </cell>
          <cell r="P1336" t="str">
            <v>=Rp</v>
          </cell>
          <cell r="Q1336">
            <v>0</v>
          </cell>
        </row>
        <row r="1337">
          <cell r="D1337" t="str">
            <v>Kg</v>
          </cell>
          <cell r="E1337" t="str">
            <v>Pembesian Ulir D 13</v>
          </cell>
          <cell r="F1337" t="str">
            <v>@Rp</v>
          </cell>
          <cell r="G1337">
            <v>9987</v>
          </cell>
          <cell r="H1337" t="str">
            <v>=Rp</v>
          </cell>
          <cell r="I1337">
            <v>0</v>
          </cell>
          <cell r="K1337" t="str">
            <v>DEKING</v>
          </cell>
          <cell r="L1337">
            <v>0</v>
          </cell>
          <cell r="M1337" t="str">
            <v>M2</v>
          </cell>
          <cell r="N1337" t="str">
            <v>@Rp</v>
          </cell>
          <cell r="O1337">
            <v>200</v>
          </cell>
          <cell r="P1337" t="str">
            <v>=Rp</v>
          </cell>
          <cell r="Q1337">
            <v>0</v>
          </cell>
        </row>
        <row r="1338">
          <cell r="D1338" t="str">
            <v>M2</v>
          </cell>
          <cell r="E1338" t="str">
            <v>Bekisting Struktur+Scafolding</v>
          </cell>
          <cell r="F1338" t="str">
            <v>@Rp</v>
          </cell>
          <cell r="G1338">
            <v>20097.711805555555</v>
          </cell>
          <cell r="H1338" t="str">
            <v>=Rp</v>
          </cell>
          <cell r="I1338">
            <v>0</v>
          </cell>
          <cell r="K1338" t="str">
            <v xml:space="preserve">BONGKARAN </v>
          </cell>
          <cell r="L1338">
            <v>0</v>
          </cell>
          <cell r="M1338" t="str">
            <v>M2</v>
          </cell>
          <cell r="N1338" t="str">
            <v>@Rp</v>
          </cell>
          <cell r="O1338">
            <v>1500</v>
          </cell>
          <cell r="P1338" t="str">
            <v>=Rp</v>
          </cell>
          <cell r="Q1338">
            <v>0</v>
          </cell>
        </row>
        <row r="1339">
          <cell r="G1339" t="str">
            <v>Jumlah</v>
          </cell>
          <cell r="H1339" t="str">
            <v>=Rp</v>
          </cell>
          <cell r="I1339">
            <v>638000</v>
          </cell>
          <cell r="O1339" t="str">
            <v>Jumlah</v>
          </cell>
          <cell r="P1339" t="str">
            <v>=Rp</v>
          </cell>
          <cell r="Q1339">
            <v>22000</v>
          </cell>
        </row>
        <row r="1340">
          <cell r="G1340" t="str">
            <v>Dibulatkan</v>
          </cell>
          <cell r="H1340" t="str">
            <v>=Rp</v>
          </cell>
          <cell r="I1340">
            <v>638000</v>
          </cell>
          <cell r="O1340" t="str">
            <v>Dibulatkan</v>
          </cell>
          <cell r="P1340" t="str">
            <v>=Rp</v>
          </cell>
          <cell r="Q1340">
            <v>22000</v>
          </cell>
        </row>
        <row r="1342">
          <cell r="B1342">
            <v>3</v>
          </cell>
          <cell r="C1342" t="str">
            <v>Plat Tangga T=20 ; 1 m3 (Pt1)</v>
          </cell>
        </row>
        <row r="1343">
          <cell r="C1343">
            <v>1</v>
          </cell>
          <cell r="D1343" t="str">
            <v>M3</v>
          </cell>
          <cell r="E1343" t="str">
            <v>Beton Readymix + CP</v>
          </cell>
          <cell r="F1343" t="str">
            <v>@Rp</v>
          </cell>
          <cell r="G1343">
            <v>638000</v>
          </cell>
          <cell r="H1343" t="str">
            <v>=Rp</v>
          </cell>
          <cell r="I1343">
            <v>638000</v>
          </cell>
          <cell r="K1343" t="str">
            <v>BETON</v>
          </cell>
          <cell r="L1343">
            <v>1</v>
          </cell>
          <cell r="M1343" t="str">
            <v>M3</v>
          </cell>
          <cell r="N1343" t="str">
            <v>@Rp</v>
          </cell>
          <cell r="O1343">
            <v>22000</v>
          </cell>
          <cell r="P1343" t="str">
            <v>=Rp</v>
          </cell>
          <cell r="Q1343">
            <v>22000</v>
          </cell>
        </row>
        <row r="1344">
          <cell r="C1344">
            <v>0</v>
          </cell>
          <cell r="D1344" t="str">
            <v>Kg</v>
          </cell>
          <cell r="E1344" t="str">
            <v>Pembesian Polos Ø 8</v>
          </cell>
          <cell r="F1344" t="str">
            <v>@Rp</v>
          </cell>
          <cell r="G1344">
            <v>9987</v>
          </cell>
          <cell r="H1344" t="str">
            <v>=Rp</v>
          </cell>
          <cell r="I1344">
            <v>0</v>
          </cell>
          <cell r="K1344" t="str">
            <v>BESI BETON</v>
          </cell>
          <cell r="L1344">
            <v>257.04015313390312</v>
          </cell>
          <cell r="M1344" t="str">
            <v>Kg</v>
          </cell>
          <cell r="N1344" t="str">
            <v>@Rp</v>
          </cell>
          <cell r="O1344">
            <v>500</v>
          </cell>
          <cell r="P1344" t="str">
            <v>=Rp</v>
          </cell>
          <cell r="Q1344">
            <v>128520.07656695155</v>
          </cell>
        </row>
        <row r="1345">
          <cell r="C1345">
            <v>88.049768518518505</v>
          </cell>
          <cell r="D1345" t="str">
            <v>Kg</v>
          </cell>
          <cell r="E1345" t="str">
            <v>Pembesian Polos Ø 12</v>
          </cell>
          <cell r="F1345" t="str">
            <v>@Rp</v>
          </cell>
          <cell r="G1345">
            <v>9987</v>
          </cell>
          <cell r="H1345" t="str">
            <v>=Rp</v>
          </cell>
          <cell r="I1345">
            <v>879353.03819444426</v>
          </cell>
          <cell r="K1345" t="str">
            <v>BEKISTING</v>
          </cell>
          <cell r="L1345">
            <v>8.3333333333333339</v>
          </cell>
          <cell r="M1345" t="str">
            <v>M2</v>
          </cell>
          <cell r="N1345" t="str">
            <v>@Rp</v>
          </cell>
          <cell r="O1345">
            <v>13000</v>
          </cell>
          <cell r="P1345" t="str">
            <v>=Rp</v>
          </cell>
          <cell r="Q1345">
            <v>108333.33333333334</v>
          </cell>
        </row>
        <row r="1346">
          <cell r="C1346">
            <v>168.99038461538461</v>
          </cell>
          <cell r="D1346" t="str">
            <v>Kg</v>
          </cell>
          <cell r="E1346" t="str">
            <v>Pembesian Ulir D 16</v>
          </cell>
          <cell r="F1346" t="str">
            <v>@Rp</v>
          </cell>
          <cell r="G1346">
            <v>9987</v>
          </cell>
          <cell r="H1346" t="str">
            <v>=Rp</v>
          </cell>
          <cell r="I1346">
            <v>1687706.9711538462</v>
          </cell>
          <cell r="K1346" t="str">
            <v>DEKING</v>
          </cell>
          <cell r="L1346">
            <v>10</v>
          </cell>
          <cell r="M1346" t="str">
            <v>M2</v>
          </cell>
          <cell r="N1346" t="str">
            <v>@Rp</v>
          </cell>
          <cell r="O1346">
            <v>200</v>
          </cell>
          <cell r="P1346" t="str">
            <v>=Rp</v>
          </cell>
          <cell r="Q1346">
            <v>2000</v>
          </cell>
        </row>
        <row r="1347">
          <cell r="C1347">
            <v>8.3333333333333339</v>
          </cell>
          <cell r="D1347" t="str">
            <v>M2</v>
          </cell>
          <cell r="E1347" t="str">
            <v>Bekisting Struktur+Scafolding</v>
          </cell>
          <cell r="F1347" t="str">
            <v>@Rp</v>
          </cell>
          <cell r="G1347">
            <v>20097.711805555555</v>
          </cell>
          <cell r="H1347" t="str">
            <v>=Rp</v>
          </cell>
          <cell r="I1347">
            <v>167480.93171296298</v>
          </cell>
          <cell r="K1347" t="str">
            <v xml:space="preserve">BONGKARAN </v>
          </cell>
          <cell r="L1347">
            <v>8.3333333333333339</v>
          </cell>
          <cell r="M1347" t="str">
            <v>M2</v>
          </cell>
          <cell r="N1347" t="str">
            <v>@Rp</v>
          </cell>
          <cell r="O1347">
            <v>1500</v>
          </cell>
          <cell r="P1347" t="str">
            <v>=Rp</v>
          </cell>
          <cell r="Q1347">
            <v>12500</v>
          </cell>
        </row>
        <row r="1348">
          <cell r="G1348" t="str">
            <v>Jumlah</v>
          </cell>
          <cell r="H1348" t="str">
            <v>=Rp</v>
          </cell>
          <cell r="I1348">
            <v>3372540.9410612537</v>
          </cell>
          <cell r="O1348" t="str">
            <v>Jumlah</v>
          </cell>
          <cell r="P1348" t="str">
            <v>=Rp</v>
          </cell>
          <cell r="Q1348">
            <v>273353.4099002849</v>
          </cell>
        </row>
        <row r="1349">
          <cell r="G1349" t="str">
            <v>Dibulatkan</v>
          </cell>
          <cell r="H1349" t="str">
            <v>=Rp</v>
          </cell>
          <cell r="I1349">
            <v>3372540.9410612537</v>
          </cell>
          <cell r="O1349" t="str">
            <v>Dibulatkan</v>
          </cell>
          <cell r="P1349" t="str">
            <v>=Rp</v>
          </cell>
          <cell r="Q1349">
            <v>273353.4099002849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A"/>
      <sheetName val="DAF-2"/>
      <sheetName val="PEMBESIAN BALOK tukang (2)"/>
      <sheetName val="AnalisaSIPIL RIIL RAP"/>
      <sheetName val="ANALISA railing"/>
      <sheetName val="FAKTOR"/>
      <sheetName val="PLUMBING"/>
      <sheetName val="D &amp; W sizes"/>
      <sheetName val="ganda"/>
      <sheetName val="Analisa"/>
      <sheetName val="Elektrikal"/>
      <sheetName val="Listrik"/>
      <sheetName val="Analisa SNI STANDART "/>
      <sheetName val="P-late"/>
      <sheetName val="Kuantitas &amp; Harga"/>
      <sheetName val="Kuantitas _ Harga"/>
      <sheetName val="BOQ_INT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BoQ"/>
      <sheetName val="Rekapitulasi"/>
      <sheetName val="REKAP"/>
      <sheetName val="H_Satuan"/>
      <sheetName val="struktur tdk dipakai"/>
      <sheetName val="CondPol"/>
      <sheetName val="Sub"/>
      <sheetName val="RAP"/>
      <sheetName val="Konfirm"/>
      <sheetName val="Indirect_Const"/>
      <sheetName val="Analis (2)"/>
      <sheetName val="List Material"/>
      <sheetName val="Data Base"/>
      <sheetName val="MC_strp CoDa "/>
      <sheetName val="RAB.SEKRETARIAT (1)"/>
      <sheetName val="HB me"/>
      <sheetName val="Basic Price"/>
      <sheetName val="Sheet3"/>
      <sheetName val="Cover"/>
      <sheetName val="ALAT"/>
      <sheetName val="HARGA MATERIAL"/>
      <sheetName val="FINISHING"/>
      <sheetName val="Pt"/>
      <sheetName val="NP"/>
      <sheetName val="JADWAL(1)"/>
      <sheetName val="BAG-2"/>
      <sheetName val="Sheet1"/>
      <sheetName val="rab lt 2 bo"/>
      <sheetName val="I-KAMAR"/>
      <sheetName val="daf kh"/>
      <sheetName val="H.Satuan"/>
      <sheetName val="Rekap Prelim"/>
      <sheetName val="Fill this out first..."/>
      <sheetName val="Fill this out first___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Pipe"/>
      <sheetName val="Cover Daf-2"/>
      <sheetName val="Uraian Teknis"/>
      <sheetName val="analisa upah_bahan"/>
      <sheetName val="산근"/>
      <sheetName val="Parameters"/>
      <sheetName val="UNIT PRICE"/>
      <sheetName val=" schedule AMD-2 Rev III"/>
      <sheetName val="DAF_2"/>
      <sheetName val="bq"/>
      <sheetName val="概総括1"/>
      <sheetName val="予算票"/>
      <sheetName val="SPK"/>
      <sheetName val="REALISASI"/>
      <sheetName val="M Edit"/>
      <sheetName val="Mobilisasi"/>
      <sheetName val="COST"/>
      <sheetName val="Rekap "/>
      <sheetName val="Daf.Harga-Upah"/>
      <sheetName val="Breakdown"/>
      <sheetName val="Harsat Bahan"/>
      <sheetName val="k341k612"/>
      <sheetName val="Pol"/>
      <sheetName val="Ch"/>
      <sheetName val="nama PT."/>
      <sheetName val="RAB ME"/>
      <sheetName val="Bill of Qty MEP"/>
      <sheetName val="Anal"/>
      <sheetName val="Bahan"/>
      <sheetName val="HB"/>
      <sheetName val="lam3c"/>
      <sheetName val="ｺｰﾄﾞ"/>
      <sheetName val="Har. Sat"/>
      <sheetName val="HARGA BARU"/>
      <sheetName val="Harga Upah dan Bahan"/>
      <sheetName val="Bahan&amp; upah"/>
      <sheetName val="IN OUT"/>
      <sheetName val="jadwal"/>
      <sheetName val="Huruf"/>
      <sheetName val="HDS"/>
      <sheetName val="Harga Bahan &amp; Upah"/>
      <sheetName val="Bahan&amp;Upah"/>
      <sheetName val="GEDUNG-A"/>
      <sheetName val="harsat"/>
      <sheetName val="1.Surat (2)"/>
      <sheetName val="BASIC"/>
      <sheetName val="faktor &amp; disc"/>
      <sheetName val="RAB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name"/>
      <sheetName val="HSBU ANA"/>
      <sheetName val="Penwrn"/>
      <sheetName val="HARGA"/>
      <sheetName val="Sheet2"/>
      <sheetName val="Ana PasBatu 7.4"/>
      <sheetName val="Isolasi Luar Dalam"/>
      <sheetName val="Isolasi Luar"/>
      <sheetName val="MAP"/>
      <sheetName val="Data-Masukan"/>
      <sheetName val="Divisi1"/>
      <sheetName val="Gedung Kantor"/>
      <sheetName val="1"/>
      <sheetName val="LPP-201"/>
      <sheetName val="KUANTITAS-PIPA"/>
      <sheetName val="Schedule"/>
      <sheetName val="112-885"/>
      <sheetName val="Anl.+"/>
      <sheetName val="D7(1A)"/>
      <sheetName val="dasar"/>
      <sheetName val="SUR-HARGA"/>
      <sheetName val="Agregat Halus &amp; Kasar"/>
      <sheetName val="I_KAMAR"/>
      <sheetName val="UPAH RIIL OK"/>
      <sheetName val="CODE"/>
      <sheetName val="WS-GR"/>
      <sheetName val="srtberkas"/>
      <sheetName val="3-DIV5"/>
      <sheetName val="notasi"/>
      <sheetName val="DEKAN"/>
      <sheetName val="PBK-01"/>
      <sheetName val="inst.pemrintah"/>
      <sheetName val="DAF-1"/>
      <sheetName val="ALAT-1"/>
      <sheetName val="HARGA ALAT"/>
      <sheetName val="B-Price"/>
      <sheetName val="UPBH AB"/>
      <sheetName val="harga-SD"/>
      <sheetName val="4-Basic Price"/>
      <sheetName val="h bahan"/>
      <sheetName val="hrg sat1"/>
      <sheetName val="Upah&amp;Bahan"/>
      <sheetName val="Hrg"/>
      <sheetName val="UMUM"/>
      <sheetName val="anal_hs"/>
      <sheetName val="info"/>
      <sheetName val="upah"/>
      <sheetName val="Ana. PU"/>
      <sheetName val="DIV7-BM"/>
      <sheetName val="대비표"/>
      <sheetName val="B"/>
      <sheetName val="gvl"/>
      <sheetName val="Analisa SNI"/>
      <sheetName val="TSS"/>
      <sheetName val="D 5243-ARAMCO"/>
      <sheetName val="D-4801 OXY"/>
      <sheetName val="TOWN"/>
      <sheetName val="Analisa 2"/>
      <sheetName val="Spec ME"/>
      <sheetName val="PileCap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NAMES"/>
      <sheetName val="Spek-ME"/>
      <sheetName val="1. BQ"/>
      <sheetName val="S-Curve"/>
      <sheetName val="MAPP"/>
      <sheetName val="RESOURCES-6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PNT"/>
      <sheetName val="Grand Summary"/>
      <sheetName val="hrg-dsr"/>
      <sheetName val="Daft.Sewa Alat"/>
      <sheetName val="eqp-rek"/>
      <sheetName val="PriceList"/>
      <sheetName val="RJBR"/>
      <sheetName val="Recovered_Sheet1"/>
      <sheetName val="Huruf (2)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Div2"/>
      <sheetName val="Hrg Sat"/>
      <sheetName val="REKAP Prbndingn"/>
      <sheetName val="TRMNL TLOGOWARU 29 JAN '07 ( AN"/>
      <sheetName val="Master 1.0"/>
      <sheetName val="Harga Sat_APP"/>
      <sheetName val="pricing"/>
      <sheetName val="Hitung"/>
      <sheetName val="RAB-2006-Total"/>
      <sheetName val="Luas-Tot"/>
      <sheetName val="OwnEq"/>
      <sheetName val="INDEX"/>
      <sheetName val="Daft 2.1"/>
      <sheetName val="hardas"/>
      <sheetName val="PRD01-5"/>
      <sheetName val="Harga Bahan"/>
      <sheetName val="12CGOU"/>
      <sheetName val="Cover Daf_2"/>
      <sheetName val="Harga Dasar"/>
      <sheetName val="D7(1)"/>
      <sheetName val="anls"/>
      <sheetName val="TS (A3)"/>
      <sheetName val="Profil"/>
      <sheetName val="Peralatan"/>
      <sheetName val="HRG BHN"/>
      <sheetName val="anlbh"/>
      <sheetName val="Cash Flow bulanan"/>
      <sheetName val="Analisa  BOW"/>
      <sheetName val="TPI"/>
      <sheetName val="REKAP_ARSITEKTUR."/>
      <sheetName val="#REF"/>
      <sheetName val="TTD"/>
      <sheetName val="7.PEK-STRUKTUR"/>
      <sheetName val="Mob"/>
      <sheetName val="Perm. Test"/>
      <sheetName val="HSATUAN"/>
      <sheetName val="HARSAT_BAH"/>
      <sheetName val="LPB-MC6"/>
      <sheetName val="Satuan Dasar"/>
      <sheetName val="H-Dasar"/>
      <sheetName val="Analisa-H"/>
      <sheetName val="Sat~Bahu"/>
      <sheetName val="5"/>
      <sheetName val="MT_an"/>
      <sheetName val="TEST CASE"/>
      <sheetName val="Galian 1"/>
      <sheetName val="An_Basic"/>
      <sheetName val="SCHEDULE SECTION 2 JUNI (FIX)"/>
      <sheetName val="Data"/>
      <sheetName val="Bulanan"/>
      <sheetName val="Total"/>
      <sheetName val="Rekap RAP real (2)"/>
      <sheetName val="perbandingan"/>
      <sheetName val="Daft Harsat"/>
      <sheetName val="XXXXXX"/>
      <sheetName val="CB-Ag"/>
      <sheetName val="3-DIV6"/>
      <sheetName val="351BQMCN"/>
      <sheetName val="escon"/>
      <sheetName val="rab_analisa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AnalisaSIPIL_RIIL_RAP1"/>
      <sheetName val="ANALISA_railing1"/>
      <sheetName val="Analisa_SNI_STANDART_1"/>
      <sheetName val="PEMBESIAN_BALOK_tukang_(2)1"/>
      <sheetName val="D_&amp;_W_sizes1"/>
      <sheetName val="MC_strp_CoDa_1"/>
      <sheetName val="struktur_tdk_dipakai1"/>
      <sheetName val="Kuantitas_&amp;_Harga1"/>
      <sheetName val="Kuantitas___Harga1"/>
      <sheetName val="Cover_Daf-21"/>
      <sheetName val="Analis_(2)1"/>
      <sheetName val="List_Material1"/>
      <sheetName val="Data_Base1"/>
      <sheetName val="Fill_this_out_first___2"/>
      <sheetName val="_schedule_AMD-2_Rev_III1"/>
      <sheetName val="Fill_this_out_first___3"/>
      <sheetName val="Uraian_Teknis1"/>
      <sheetName val="analisa_upah_bahan1"/>
      <sheetName val="1_Surat_(2)1"/>
      <sheetName val="H_Satuan2"/>
      <sheetName val="Basic_Price1"/>
      <sheetName val="IN_OUT1"/>
      <sheetName val="HARGA_MATERIAL1"/>
      <sheetName val="HB_me1"/>
      <sheetName val="M_Edit1"/>
      <sheetName val="faktor_&amp;_disc1"/>
      <sheetName val="Analisa_(ok_punya)"/>
      <sheetName val="RAB_SEKRETARIAT_(1)"/>
      <sheetName val="Spec_ME"/>
      <sheetName val="Gedung_Kantor"/>
      <sheetName val="1__BQ"/>
      <sheetName val="Analisa_RAP1"/>
      <sheetName val="Rekap_Prelim"/>
      <sheetName val="Input_monthly_capex"/>
      <sheetName val="HSBU_ANA"/>
      <sheetName val="rab_lt_2_bo"/>
      <sheetName val="Ana__PU"/>
      <sheetName val="Ana_PasBatu_7_4"/>
      <sheetName val="Isolasi_Luar_Dalam"/>
      <sheetName val="Isolasi_Luar"/>
      <sheetName val="Hrg_Sat"/>
      <sheetName val="REKAP_Prbndingn"/>
      <sheetName val="Perm__Test"/>
      <sheetName val="inst_pemrintah"/>
      <sheetName val="nama_PT_"/>
      <sheetName val="RAB_ME"/>
      <sheetName val="Bill_of_Qty_MEP"/>
      <sheetName val="Satuan_Dasar"/>
      <sheetName val="Daf_Harga-Upah"/>
      <sheetName val="Harsat_Bahan"/>
      <sheetName val="UNIT_PRICE"/>
      <sheetName val="Cost_Summary"/>
      <sheetName val="rating_curve"/>
      <sheetName val="Analisa_2"/>
      <sheetName val="TEST_CASE"/>
      <sheetName val="2_2_BQ"/>
      <sheetName val="Master_1_0"/>
      <sheetName val="Harga_Sat_APP"/>
      <sheetName val="Galian_1"/>
      <sheetName val="Rekap_"/>
      <sheetName val="Huruf_(2)"/>
      <sheetName val="cek_list"/>
      <sheetName val="Surat_DKG"/>
      <sheetName val="Alat_Berat"/>
      <sheetName val="Grand_Summary"/>
      <sheetName val="Har__Sat"/>
      <sheetName val="TRMNL_TLOGOWARU_29_JAN_'07_(_AN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2_1"/>
      <sheetName val="Harga_Bahan"/>
      <sheetName val="Daft_Harsat"/>
      <sheetName val="AHS_Marka"/>
      <sheetName val="Agregat_Halus_&amp;_Kasar"/>
      <sheetName val="AC"/>
      <sheetName val="NET表"/>
      <sheetName val="BQ表"/>
      <sheetName val="Stay Cable PDMR2"/>
      <sheetName val=" Bahan  oK"/>
      <sheetName val=" Alat  ok"/>
      <sheetName val="Upah   oK"/>
      <sheetName val="BasicPrice"/>
      <sheetName val="7.공정표"/>
      <sheetName val="61006"/>
      <sheetName val="jadw"/>
      <sheetName val="AHSbj"/>
      <sheetName val="Rinci Progress Payment"/>
      <sheetName val="Man Power"/>
      <sheetName val="EE-PROP"/>
      <sheetName val="Terbilang"/>
      <sheetName val="RAB.1"/>
      <sheetName val="RAB.2"/>
      <sheetName val="RAB.4"/>
      <sheetName val="RAB.5"/>
      <sheetName val="RAB.6"/>
      <sheetName val="KLITIK ok"/>
      <sheetName val="Harsat_Pek"/>
      <sheetName val="Resume"/>
      <sheetName val="S_Suramadu"/>
      <sheetName val="AssumptionValue"/>
      <sheetName val="ANALIS ALAT"/>
      <sheetName val="Written"/>
      <sheetName val="Cashflow"/>
      <sheetName val="FORM"/>
      <sheetName val="PENAWARAN"/>
      <sheetName val="TABEL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PAD-F"/>
      <sheetName val="BQ ARS"/>
      <sheetName val="AT 2"/>
      <sheetName val="Daftar berat"/>
      <sheetName val="Public Area"/>
      <sheetName val="Hargamat"/>
      <sheetName val="PESANTREN"/>
      <sheetName val="G"/>
      <sheetName val="Curup"/>
      <sheetName val="Prabu"/>
      <sheetName val="On Time"/>
      <sheetName val="DAFTAR HARGA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Tie Beam GN"/>
      <sheetName val="tabel tul"/>
      <sheetName val="rumus"/>
      <sheetName val="Analisa Harga Satuan"/>
      <sheetName val="UPAH BAHAN ALAT"/>
      <sheetName val="5-HARGA"/>
      <sheetName val="Referensi"/>
      <sheetName val="Supl.X"/>
      <sheetName val="B-Down"/>
      <sheetName val="Analis harga"/>
      <sheetName val="UPH,BHN,ALT"/>
      <sheetName val="BBM-03"/>
      <sheetName val="PO-2"/>
      <sheetName val="Bill_2"/>
      <sheetName val="Vol Kusen &amp; Alm"/>
      <sheetName val="sort ars"/>
      <sheetName val="analtek"/>
      <sheetName val="schalat"/>
      <sheetName val="schman"/>
      <sheetName val="schmat"/>
      <sheetName val="Back-Up"/>
      <sheetName val="WI"/>
      <sheetName val="Volume"/>
      <sheetName val="3-DIV1"/>
      <sheetName val="PRY01-1"/>
      <sheetName val="backup mc_0"/>
      <sheetName val="HARGA (2)"/>
      <sheetName val="000"/>
      <sheetName val="ISIAN"/>
      <sheetName val="D4"/>
      <sheetName val="D5"/>
      <sheetName val="D6"/>
      <sheetName val="D8"/>
      <sheetName val="Harga S Dasar"/>
      <sheetName val="BAJA TUL"/>
      <sheetName val="1@(2x2,5)"/>
      <sheetName val="KH-Q1,Q2,01"/>
      <sheetName val="DIV.1"/>
      <sheetName val="SIRTU"/>
      <sheetName val="NP 7"/>
      <sheetName val="BHN-ALAT"/>
      <sheetName val="Sumber Daya"/>
      <sheetName val="Parameter"/>
      <sheetName val="Analisa Upah &amp; Bahan Plum"/>
      <sheetName val="CUACA"/>
      <sheetName val="SUM"/>
      <sheetName val="sch"/>
      <sheetName val="bukan PNS"/>
      <sheetName val="upah_borong"/>
      <sheetName val="Anformw"/>
      <sheetName val="UnitRate"/>
      <sheetName val="bar"/>
      <sheetName val="Kurva S"/>
      <sheetName val="갑지"/>
      <sheetName val="Man Power &amp; Comp"/>
      <sheetName val="HAL-1"/>
      <sheetName val="3-DIV3"/>
      <sheetName val="3-DIV2"/>
      <sheetName val="MATERIAL UPAH DAN ALAT"/>
      <sheetName val="KOEF ESKALASI N WASTE"/>
      <sheetName val="DUCTING_GD-PAJAK ISOLASI DALAM"/>
      <sheetName val="Jadwal Pelaksanaan"/>
      <sheetName val="PRY 03-1 (Amd1)"/>
      <sheetName val="02. Bunga Raya, Bengkalis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Hsat1"/>
      <sheetName val="Input Data"/>
      <sheetName val="DATA 2"/>
      <sheetName val="hasat"/>
      <sheetName val="PRY 01-3"/>
      <sheetName val="est proy"/>
      <sheetName val="DKH"/>
      <sheetName val="Hsatuan-OK"/>
      <sheetName val="Param"/>
      <sheetName val="MAP-Prog"/>
      <sheetName val="pt-perso"/>
      <sheetName val="Daftar Upah,Bhn,&amp; alat"/>
      <sheetName val="Har Sat"/>
      <sheetName val="GP-WB"/>
      <sheetName val="HargaBahan"/>
      <sheetName val="ANALISA TENDER"/>
      <sheetName val="pivotscd"/>
      <sheetName val="Uraian Upah"/>
      <sheetName val="BTL-Bau"/>
      <sheetName val="MU"/>
      <sheetName val="pvc"/>
      <sheetName val="LPP"/>
      <sheetName val="PERSI"/>
      <sheetName val="Equity"/>
      <sheetName val="셀명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AHS"/>
      <sheetName val="BATU LUNAK"/>
      <sheetName val="MFWP"/>
      <sheetName val="HARGA SAT"/>
      <sheetName val="Links"/>
      <sheetName val="Lead"/>
      <sheetName val="a 3-5 wtb oct 2006-2"/>
      <sheetName val="Analisa STR"/>
      <sheetName val="trf"/>
      <sheetName val="Kantor"/>
      <sheetName val="MOB (2)"/>
      <sheetName val="DPTA"/>
      <sheetName val="DIV-3"/>
      <sheetName val="DIV-7"/>
      <sheetName val="SCHED "/>
      <sheetName val="TIME SCHEDULE"/>
      <sheetName val="schedule kurva s"/>
      <sheetName val="BahanUpah"/>
      <sheetName val="HRGBHN"/>
      <sheetName val="bahan upah"/>
      <sheetName val="Analisa Terpakai"/>
      <sheetName val="bahan "/>
      <sheetName val="U&amp;B"/>
      <sheetName val="03"/>
      <sheetName val="DIVI6"/>
      <sheetName val="Str BT"/>
      <sheetName val="hal"/>
      <sheetName val="harga-rab"/>
      <sheetName val="MacPro"/>
      <sheetName val="6DHSDBU"/>
      <sheetName val="COVERUSRP"/>
      <sheetName val="SITE"/>
      <sheetName val="ESCOND"/>
      <sheetName val="BQUSRP"/>
      <sheetName val="COV"/>
      <sheetName val="UPAH&amp;BHN"/>
      <sheetName val="sliprt"/>
      <sheetName val="Harga_Bahan_&amp;_Upah"/>
      <sheetName val="Harga_Upah_dan_Bahan"/>
      <sheetName val="Bahan&amp;_upah"/>
      <sheetName val="Anl_+"/>
      <sheetName val="LM1"/>
      <sheetName val="f_1"/>
      <sheetName val="5-ALAT(1)"/>
      <sheetName val="par"/>
      <sheetName val="RAPlenk"/>
      <sheetName val="TS KOTRAK"/>
      <sheetName val="5-Perhitungan Pipa"/>
    </sheetNames>
    <sheetDataSet>
      <sheetData sheetId="0" refreshError="1"/>
      <sheetData sheetId="1" refreshError="1"/>
      <sheetData sheetId="2" refreshError="1"/>
      <sheetData sheetId="3">
        <row r="208">
          <cell r="B208" t="str">
            <v>C.13</v>
          </cell>
        </row>
      </sheetData>
      <sheetData sheetId="4">
        <row r="208">
          <cell r="B208" t="str">
            <v>C.13</v>
          </cell>
          <cell r="C208" t="str">
            <v>1 M3 Sloof 150x300 K225</v>
          </cell>
        </row>
        <row r="209">
          <cell r="C209">
            <v>1</v>
          </cell>
          <cell r="D209" t="str">
            <v>M3</v>
          </cell>
          <cell r="E209" t="str">
            <v>Beton Readymix</v>
          </cell>
          <cell r="F209" t="str">
            <v>@Rp</v>
          </cell>
          <cell r="G209">
            <v>430000</v>
          </cell>
          <cell r="H209" t="str">
            <v>=Rp</v>
          </cell>
          <cell r="I209">
            <v>430000</v>
          </cell>
        </row>
        <row r="210">
          <cell r="C210">
            <v>104.6743765591079</v>
          </cell>
          <cell r="D210" t="str">
            <v>Kg</v>
          </cell>
          <cell r="E210" t="str">
            <v>Pembesian Polos</v>
          </cell>
          <cell r="F210" t="str">
            <v>@Rp</v>
          </cell>
          <cell r="G210">
            <v>6100</v>
          </cell>
          <cell r="H210" t="str">
            <v>=Rp</v>
          </cell>
          <cell r="I210">
            <v>638513.69701055821</v>
          </cell>
        </row>
        <row r="211">
          <cell r="C211">
            <v>0</v>
          </cell>
          <cell r="D211" t="str">
            <v>Kg</v>
          </cell>
          <cell r="E211" t="str">
            <v>Pembesian Ulir</v>
          </cell>
          <cell r="F211" t="str">
            <v>@Rp</v>
          </cell>
          <cell r="G211">
            <v>5850</v>
          </cell>
          <cell r="H211" t="str">
            <v>=Rp</v>
          </cell>
          <cell r="I211">
            <v>0</v>
          </cell>
        </row>
        <row r="212">
          <cell r="C212">
            <v>13.333333333333334</v>
          </cell>
          <cell r="D212" t="str">
            <v>M2</v>
          </cell>
          <cell r="E212" t="str">
            <v>Bekisting Non Struktur</v>
          </cell>
          <cell r="F212" t="str">
            <v>@Rp</v>
          </cell>
          <cell r="G212">
            <v>31900</v>
          </cell>
          <cell r="H212" t="str">
            <v>=Rp</v>
          </cell>
          <cell r="I212">
            <v>425333.33333333337</v>
          </cell>
        </row>
        <row r="213">
          <cell r="G213" t="str">
            <v>Jumlah</v>
          </cell>
          <cell r="H213" t="str">
            <v>=Rp</v>
          </cell>
          <cell r="I213">
            <v>1493847.0303438916</v>
          </cell>
        </row>
        <row r="214">
          <cell r="G214" t="str">
            <v>Dibulatkan</v>
          </cell>
          <cell r="H214" t="str">
            <v>=Rp</v>
          </cell>
          <cell r="I214">
            <v>1493900</v>
          </cell>
        </row>
        <row r="224">
          <cell r="G224" t="str">
            <v>Dibulatkan</v>
          </cell>
          <cell r="H224" t="str">
            <v>=Rp</v>
          </cell>
          <cell r="I224">
            <v>1493900</v>
          </cell>
        </row>
        <row r="225">
          <cell r="B225" t="str">
            <v>C.15</v>
          </cell>
          <cell r="C225" t="str">
            <v>1 M3 Sloof 150x200 K225</v>
          </cell>
        </row>
        <row r="226">
          <cell r="C226">
            <v>1</v>
          </cell>
          <cell r="D226" t="str">
            <v>M3</v>
          </cell>
          <cell r="E226" t="str">
            <v>Beton Readymix</v>
          </cell>
          <cell r="F226" t="str">
            <v>@Rp</v>
          </cell>
          <cell r="G226">
            <v>430000</v>
          </cell>
          <cell r="H226" t="str">
            <v>=Rp</v>
          </cell>
          <cell r="I226">
            <v>430000</v>
          </cell>
        </row>
        <row r="227">
          <cell r="C227">
            <v>131.36360241475481</v>
          </cell>
          <cell r="D227" t="str">
            <v>Kg</v>
          </cell>
          <cell r="E227" t="str">
            <v>Pembesian Polos</v>
          </cell>
          <cell r="F227" t="str">
            <v>@Rp</v>
          </cell>
          <cell r="G227">
            <v>6100</v>
          </cell>
          <cell r="H227" t="str">
            <v>=Rp</v>
          </cell>
          <cell r="I227">
            <v>801317.97473000432</v>
          </cell>
        </row>
        <row r="228">
          <cell r="C228">
            <v>0</v>
          </cell>
          <cell r="D228" t="str">
            <v>Kg</v>
          </cell>
          <cell r="E228" t="str">
            <v>Pembesian Ulir</v>
          </cell>
          <cell r="F228" t="str">
            <v>@Rp</v>
          </cell>
          <cell r="G228">
            <v>5850</v>
          </cell>
          <cell r="H228" t="str">
            <v>=Rp</v>
          </cell>
          <cell r="I228">
            <v>0</v>
          </cell>
        </row>
        <row r="229">
          <cell r="C229">
            <v>13.333333333333334</v>
          </cell>
          <cell r="D229" t="str">
            <v>M2</v>
          </cell>
          <cell r="E229" t="str">
            <v>Bekisting Non Struktur</v>
          </cell>
          <cell r="F229" t="str">
            <v>@Rp</v>
          </cell>
          <cell r="G229">
            <v>31900</v>
          </cell>
          <cell r="H229" t="str">
            <v>=Rp</v>
          </cell>
          <cell r="I229">
            <v>425333.33333333337</v>
          </cell>
        </row>
        <row r="230">
          <cell r="G230" t="str">
            <v>Jumlah</v>
          </cell>
          <cell r="H230" t="str">
            <v>=Rp</v>
          </cell>
          <cell r="I230">
            <v>1656651.3080633376</v>
          </cell>
        </row>
        <row r="231">
          <cell r="G231" t="str">
            <v>Dibulatkan</v>
          </cell>
          <cell r="H231" t="str">
            <v>=Rp</v>
          </cell>
          <cell r="I231">
            <v>1656700</v>
          </cell>
        </row>
        <row r="468">
          <cell r="B468" t="str">
            <v>C.37</v>
          </cell>
          <cell r="C468" t="str">
            <v>1 M3 Kolom 500x500 K225</v>
          </cell>
        </row>
        <row r="469">
          <cell r="C469">
            <v>1</v>
          </cell>
          <cell r="D469" t="str">
            <v>M3</v>
          </cell>
          <cell r="E469" t="str">
            <v>Beton Readymix</v>
          </cell>
          <cell r="F469" t="str">
            <v>@Rp</v>
          </cell>
          <cell r="G469">
            <v>430000</v>
          </cell>
          <cell r="H469" t="str">
            <v>=Rp</v>
          </cell>
          <cell r="I469">
            <v>430000</v>
          </cell>
        </row>
        <row r="470">
          <cell r="C470">
            <v>31.936645518230439</v>
          </cell>
          <cell r="D470" t="str">
            <v>Kg</v>
          </cell>
          <cell r="E470" t="str">
            <v>Pembesian Polos</v>
          </cell>
          <cell r="F470" t="str">
            <v>@Rp</v>
          </cell>
          <cell r="G470">
            <v>6100</v>
          </cell>
          <cell r="H470" t="str">
            <v>=Rp</v>
          </cell>
          <cell r="I470">
            <v>194813.53766120569</v>
          </cell>
        </row>
        <row r="471">
          <cell r="C471">
            <v>178.05604682750868</v>
          </cell>
          <cell r="D471" t="str">
            <v>Kg</v>
          </cell>
          <cell r="E471" t="str">
            <v>Pembesian Ulir</v>
          </cell>
          <cell r="F471" t="str">
            <v>@Rp</v>
          </cell>
          <cell r="G471">
            <v>5850</v>
          </cell>
          <cell r="H471" t="str">
            <v>=Rp</v>
          </cell>
          <cell r="I471">
            <v>1041627.8739409258</v>
          </cell>
        </row>
        <row r="472">
          <cell r="C472">
            <v>8</v>
          </cell>
          <cell r="D472" t="str">
            <v>M2</v>
          </cell>
          <cell r="E472" t="str">
            <v>Bekisting Struktur+Scafolding</v>
          </cell>
          <cell r="F472" t="str">
            <v>@Rp</v>
          </cell>
          <cell r="G472">
            <v>44200</v>
          </cell>
          <cell r="H472" t="str">
            <v>=Rp</v>
          </cell>
          <cell r="I472">
            <v>353600</v>
          </cell>
        </row>
        <row r="473">
          <cell r="G473" t="str">
            <v>Jumlah</v>
          </cell>
          <cell r="H473" t="str">
            <v>=Rp</v>
          </cell>
          <cell r="I473">
            <v>2020041.4116021316</v>
          </cell>
        </row>
        <row r="474">
          <cell r="G474" t="str">
            <v>Dibulatkan</v>
          </cell>
          <cell r="H474" t="str">
            <v>=Rp</v>
          </cell>
          <cell r="I474">
            <v>2020100</v>
          </cell>
        </row>
        <row r="475">
          <cell r="G475" t="str">
            <v>Dibulatkan</v>
          </cell>
          <cell r="H475" t="str">
            <v>=Rp</v>
          </cell>
          <cell r="I475">
            <v>2020100</v>
          </cell>
        </row>
        <row r="476">
          <cell r="B476" t="str">
            <v>C.38</v>
          </cell>
          <cell r="C476" t="str">
            <v>1 M3 Kolom 450x450 K225</v>
          </cell>
        </row>
        <row r="477">
          <cell r="C477">
            <v>1</v>
          </cell>
          <cell r="D477" t="str">
            <v>M3</v>
          </cell>
          <cell r="E477" t="str">
            <v>Beton Readymix</v>
          </cell>
          <cell r="F477" t="str">
            <v>@Rp</v>
          </cell>
          <cell r="G477">
            <v>430000</v>
          </cell>
          <cell r="H477" t="str">
            <v>=Rp</v>
          </cell>
          <cell r="I477">
            <v>430000</v>
          </cell>
        </row>
        <row r="478">
          <cell r="C478">
            <v>35.16547554559908</v>
          </cell>
          <cell r="D478" t="str">
            <v>Kg</v>
          </cell>
          <cell r="E478" t="str">
            <v>Pembesian Polos</v>
          </cell>
          <cell r="F478" t="str">
            <v>@Rp</v>
          </cell>
          <cell r="G478">
            <v>6100</v>
          </cell>
          <cell r="H478" t="str">
            <v>=Rp</v>
          </cell>
          <cell r="I478">
            <v>214509.40082815438</v>
          </cell>
        </row>
        <row r="479">
          <cell r="C479">
            <v>175.85782402716904</v>
          </cell>
          <cell r="D479" t="str">
            <v>Kg</v>
          </cell>
          <cell r="E479" t="str">
            <v>Pembesian Ulir</v>
          </cell>
          <cell r="F479" t="str">
            <v>@Rp</v>
          </cell>
          <cell r="G479">
            <v>5850</v>
          </cell>
          <cell r="H479" t="str">
            <v>=Rp</v>
          </cell>
          <cell r="I479">
            <v>1028768.270558939</v>
          </cell>
        </row>
        <row r="480">
          <cell r="C480">
            <v>8.8888888888888893</v>
          </cell>
          <cell r="D480" t="str">
            <v>M2</v>
          </cell>
          <cell r="E480" t="str">
            <v>Bekisting Struktur+Scafolding</v>
          </cell>
          <cell r="F480" t="str">
            <v>@Rp</v>
          </cell>
          <cell r="G480">
            <v>44200</v>
          </cell>
          <cell r="H480" t="str">
            <v>=Rp</v>
          </cell>
          <cell r="I480">
            <v>392888.88888888893</v>
          </cell>
        </row>
        <row r="481">
          <cell r="G481" t="str">
            <v>Jumlah</v>
          </cell>
          <cell r="H481" t="str">
            <v>=Rp</v>
          </cell>
          <cell r="I481">
            <v>2066166.5602759824</v>
          </cell>
        </row>
        <row r="482">
          <cell r="G482" t="str">
            <v>Dibulatkan</v>
          </cell>
          <cell r="H482" t="str">
            <v>=Rp</v>
          </cell>
          <cell r="I482">
            <v>2066200</v>
          </cell>
        </row>
      </sheetData>
      <sheetData sheetId="5" refreshError="1"/>
      <sheetData sheetId="6" refreshError="1"/>
      <sheetData sheetId="7">
        <row r="7">
          <cell r="G7">
            <v>497610000</v>
          </cell>
        </row>
      </sheetData>
      <sheetData sheetId="8">
        <row r="208">
          <cell r="B208" t="str">
            <v>C.13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208">
          <cell r="B208" t="str">
            <v>C.13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208">
          <cell r="B208" t="str">
            <v>C.13</v>
          </cell>
        </row>
      </sheetData>
      <sheetData sheetId="104">
        <row r="208">
          <cell r="B208" t="str">
            <v>C.13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>
        <row r="7">
          <cell r="G7">
            <v>497610000</v>
          </cell>
        </row>
      </sheetData>
      <sheetData sheetId="375">
        <row r="7">
          <cell r="G7">
            <v>497610000</v>
          </cell>
        </row>
      </sheetData>
      <sheetData sheetId="376">
        <row r="7">
          <cell r="G7">
            <v>497610000</v>
          </cell>
        </row>
      </sheetData>
      <sheetData sheetId="377">
        <row r="7">
          <cell r="G7">
            <v>497610000</v>
          </cell>
        </row>
      </sheetData>
      <sheetData sheetId="378">
        <row r="7">
          <cell r="G7">
            <v>497610000</v>
          </cell>
        </row>
      </sheetData>
      <sheetData sheetId="379">
        <row r="7">
          <cell r="G7">
            <v>497610000</v>
          </cell>
        </row>
      </sheetData>
      <sheetData sheetId="380">
        <row r="7">
          <cell r="G7">
            <v>497610000</v>
          </cell>
        </row>
      </sheetData>
      <sheetData sheetId="381">
        <row r="7">
          <cell r="G7">
            <v>497610000</v>
          </cell>
        </row>
      </sheetData>
      <sheetData sheetId="382">
        <row r="7">
          <cell r="G7">
            <v>497610000</v>
          </cell>
        </row>
      </sheetData>
      <sheetData sheetId="383">
        <row r="7">
          <cell r="G7">
            <v>497610000</v>
          </cell>
        </row>
      </sheetData>
      <sheetData sheetId="384">
        <row r="7">
          <cell r="G7">
            <v>497610000</v>
          </cell>
        </row>
      </sheetData>
      <sheetData sheetId="385">
        <row r="7">
          <cell r="G7">
            <v>497610000</v>
          </cell>
        </row>
      </sheetData>
      <sheetData sheetId="386">
        <row r="7">
          <cell r="G7">
            <v>497610000</v>
          </cell>
        </row>
      </sheetData>
      <sheetData sheetId="387">
        <row r="7">
          <cell r="G7">
            <v>497610000</v>
          </cell>
        </row>
      </sheetData>
      <sheetData sheetId="388">
        <row r="7">
          <cell r="G7">
            <v>497610000</v>
          </cell>
        </row>
      </sheetData>
      <sheetData sheetId="389">
        <row r="7">
          <cell r="G7">
            <v>497610000</v>
          </cell>
        </row>
      </sheetData>
      <sheetData sheetId="390">
        <row r="7">
          <cell r="G7">
            <v>497610000</v>
          </cell>
        </row>
      </sheetData>
      <sheetData sheetId="391">
        <row r="7">
          <cell r="G7">
            <v>497610000</v>
          </cell>
        </row>
      </sheetData>
      <sheetData sheetId="392">
        <row r="7">
          <cell r="G7">
            <v>497610000</v>
          </cell>
        </row>
      </sheetData>
      <sheetData sheetId="393">
        <row r="7">
          <cell r="G7">
            <v>497610000</v>
          </cell>
        </row>
      </sheetData>
      <sheetData sheetId="394">
        <row r="7">
          <cell r="G7">
            <v>497610000</v>
          </cell>
        </row>
      </sheetData>
      <sheetData sheetId="395">
        <row r="7">
          <cell r="G7">
            <v>497610000</v>
          </cell>
        </row>
      </sheetData>
      <sheetData sheetId="396">
        <row r="7">
          <cell r="G7">
            <v>497610000</v>
          </cell>
        </row>
      </sheetData>
      <sheetData sheetId="397">
        <row r="7">
          <cell r="G7">
            <v>497610000</v>
          </cell>
        </row>
      </sheetData>
      <sheetData sheetId="398">
        <row r="7">
          <cell r="G7">
            <v>497610000</v>
          </cell>
        </row>
      </sheetData>
      <sheetData sheetId="399">
        <row r="7">
          <cell r="G7">
            <v>497610000</v>
          </cell>
        </row>
      </sheetData>
      <sheetData sheetId="400">
        <row r="7">
          <cell r="G7">
            <v>497610000</v>
          </cell>
        </row>
      </sheetData>
      <sheetData sheetId="401">
        <row r="7">
          <cell r="G7">
            <v>497610000</v>
          </cell>
        </row>
      </sheetData>
      <sheetData sheetId="402">
        <row r="7">
          <cell r="G7">
            <v>497610000</v>
          </cell>
        </row>
      </sheetData>
      <sheetData sheetId="403">
        <row r="7">
          <cell r="G7">
            <v>497610000</v>
          </cell>
        </row>
      </sheetData>
      <sheetData sheetId="404">
        <row r="7">
          <cell r="G7">
            <v>497610000</v>
          </cell>
        </row>
      </sheetData>
      <sheetData sheetId="405">
        <row r="7">
          <cell r="G7">
            <v>497610000</v>
          </cell>
        </row>
      </sheetData>
      <sheetData sheetId="406">
        <row r="7">
          <cell r="G7">
            <v>497610000</v>
          </cell>
        </row>
      </sheetData>
      <sheetData sheetId="407">
        <row r="7">
          <cell r="G7">
            <v>497610000</v>
          </cell>
        </row>
      </sheetData>
      <sheetData sheetId="408">
        <row r="7">
          <cell r="G7">
            <v>497610000</v>
          </cell>
        </row>
      </sheetData>
      <sheetData sheetId="409">
        <row r="7">
          <cell r="G7">
            <v>497610000</v>
          </cell>
        </row>
      </sheetData>
      <sheetData sheetId="410">
        <row r="7">
          <cell r="G7">
            <v>497610000</v>
          </cell>
        </row>
      </sheetData>
      <sheetData sheetId="411">
        <row r="7">
          <cell r="G7">
            <v>497610000</v>
          </cell>
        </row>
      </sheetData>
      <sheetData sheetId="412">
        <row r="7">
          <cell r="G7">
            <v>497610000</v>
          </cell>
        </row>
      </sheetData>
      <sheetData sheetId="413">
        <row r="7">
          <cell r="G7">
            <v>497610000</v>
          </cell>
        </row>
      </sheetData>
      <sheetData sheetId="414">
        <row r="7">
          <cell r="G7">
            <v>497610000</v>
          </cell>
        </row>
      </sheetData>
      <sheetData sheetId="415">
        <row r="7">
          <cell r="G7">
            <v>497610000</v>
          </cell>
        </row>
      </sheetData>
      <sheetData sheetId="416">
        <row r="7">
          <cell r="G7">
            <v>497610000</v>
          </cell>
        </row>
      </sheetData>
      <sheetData sheetId="417">
        <row r="7">
          <cell r="G7">
            <v>497610000</v>
          </cell>
        </row>
      </sheetData>
      <sheetData sheetId="418">
        <row r="7">
          <cell r="G7">
            <v>497610000</v>
          </cell>
        </row>
      </sheetData>
      <sheetData sheetId="419">
        <row r="7">
          <cell r="G7">
            <v>497610000</v>
          </cell>
        </row>
      </sheetData>
      <sheetData sheetId="420">
        <row r="7">
          <cell r="G7">
            <v>497610000</v>
          </cell>
        </row>
      </sheetData>
      <sheetData sheetId="421">
        <row r="7">
          <cell r="G7">
            <v>497610000</v>
          </cell>
        </row>
      </sheetData>
      <sheetData sheetId="422">
        <row r="7">
          <cell r="G7">
            <v>497610000</v>
          </cell>
        </row>
      </sheetData>
      <sheetData sheetId="423">
        <row r="7">
          <cell r="G7">
            <v>497610000</v>
          </cell>
        </row>
      </sheetData>
      <sheetData sheetId="424">
        <row r="7">
          <cell r="G7">
            <v>497610000</v>
          </cell>
        </row>
      </sheetData>
      <sheetData sheetId="425">
        <row r="7">
          <cell r="G7">
            <v>497610000</v>
          </cell>
        </row>
      </sheetData>
      <sheetData sheetId="426">
        <row r="7">
          <cell r="G7">
            <v>497610000</v>
          </cell>
        </row>
      </sheetData>
      <sheetData sheetId="427">
        <row r="7">
          <cell r="G7">
            <v>497610000</v>
          </cell>
        </row>
      </sheetData>
      <sheetData sheetId="428">
        <row r="7">
          <cell r="G7">
            <v>497610000</v>
          </cell>
        </row>
      </sheetData>
      <sheetData sheetId="429">
        <row r="7">
          <cell r="G7">
            <v>497610000</v>
          </cell>
        </row>
      </sheetData>
      <sheetData sheetId="430">
        <row r="7">
          <cell r="G7">
            <v>497610000</v>
          </cell>
        </row>
      </sheetData>
      <sheetData sheetId="431">
        <row r="7">
          <cell r="G7">
            <v>497610000</v>
          </cell>
        </row>
      </sheetData>
      <sheetData sheetId="432">
        <row r="7">
          <cell r="G7">
            <v>497610000</v>
          </cell>
        </row>
      </sheetData>
      <sheetData sheetId="433">
        <row r="7">
          <cell r="G7">
            <v>497610000</v>
          </cell>
        </row>
      </sheetData>
      <sheetData sheetId="434">
        <row r="7">
          <cell r="G7">
            <v>497610000</v>
          </cell>
        </row>
      </sheetData>
      <sheetData sheetId="435">
        <row r="7">
          <cell r="G7">
            <v>497610000</v>
          </cell>
        </row>
      </sheetData>
      <sheetData sheetId="436">
        <row r="7">
          <cell r="G7">
            <v>497610000</v>
          </cell>
        </row>
      </sheetData>
      <sheetData sheetId="437">
        <row r="7">
          <cell r="G7">
            <v>497610000</v>
          </cell>
        </row>
      </sheetData>
      <sheetData sheetId="438">
        <row r="7">
          <cell r="G7">
            <v>497610000</v>
          </cell>
        </row>
      </sheetData>
      <sheetData sheetId="439">
        <row r="7">
          <cell r="G7">
            <v>497610000</v>
          </cell>
        </row>
      </sheetData>
      <sheetData sheetId="440">
        <row r="7">
          <cell r="G7">
            <v>497610000</v>
          </cell>
        </row>
      </sheetData>
      <sheetData sheetId="441">
        <row r="7">
          <cell r="G7">
            <v>497610000</v>
          </cell>
        </row>
      </sheetData>
      <sheetData sheetId="442">
        <row r="7">
          <cell r="G7">
            <v>497610000</v>
          </cell>
        </row>
      </sheetData>
      <sheetData sheetId="443">
        <row r="7">
          <cell r="G7">
            <v>497610000</v>
          </cell>
        </row>
      </sheetData>
      <sheetData sheetId="444">
        <row r="7">
          <cell r="G7">
            <v>497610000</v>
          </cell>
        </row>
      </sheetData>
      <sheetData sheetId="445">
        <row r="7">
          <cell r="G7">
            <v>497610000</v>
          </cell>
        </row>
      </sheetData>
      <sheetData sheetId="446">
        <row r="7">
          <cell r="G7">
            <v>497610000</v>
          </cell>
        </row>
      </sheetData>
      <sheetData sheetId="447">
        <row r="7">
          <cell r="G7">
            <v>497610000</v>
          </cell>
        </row>
      </sheetData>
      <sheetData sheetId="448">
        <row r="7">
          <cell r="G7">
            <v>497610000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7">
          <cell r="G7">
            <v>497610000</v>
          </cell>
        </row>
      </sheetData>
      <sheetData sheetId="464">
        <row r="7">
          <cell r="G7">
            <v>497610000</v>
          </cell>
        </row>
      </sheetData>
      <sheetData sheetId="465">
        <row r="7">
          <cell r="G7">
            <v>497610000</v>
          </cell>
        </row>
      </sheetData>
      <sheetData sheetId="466">
        <row r="7">
          <cell r="G7">
            <v>497610000</v>
          </cell>
        </row>
      </sheetData>
      <sheetData sheetId="467">
        <row r="7">
          <cell r="G7">
            <v>497610000</v>
          </cell>
        </row>
      </sheetData>
      <sheetData sheetId="468">
        <row r="7">
          <cell r="G7">
            <v>497610000</v>
          </cell>
        </row>
      </sheetData>
      <sheetData sheetId="469">
        <row r="7">
          <cell r="G7">
            <v>497610000</v>
          </cell>
        </row>
      </sheetData>
      <sheetData sheetId="470">
        <row r="7">
          <cell r="G7">
            <v>497610000</v>
          </cell>
        </row>
      </sheetData>
      <sheetData sheetId="471">
        <row r="7">
          <cell r="G7">
            <v>497610000</v>
          </cell>
        </row>
      </sheetData>
      <sheetData sheetId="472">
        <row r="7">
          <cell r="G7">
            <v>497610000</v>
          </cell>
        </row>
      </sheetData>
      <sheetData sheetId="473">
        <row r="7">
          <cell r="G7">
            <v>497610000</v>
          </cell>
        </row>
      </sheetData>
      <sheetData sheetId="474">
        <row r="7">
          <cell r="G7">
            <v>497610000</v>
          </cell>
        </row>
      </sheetData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>
        <row r="208">
          <cell r="B208">
            <v>0</v>
          </cell>
        </row>
      </sheetData>
      <sheetData sheetId="522">
        <row r="208">
          <cell r="B208">
            <v>0</v>
          </cell>
        </row>
      </sheetData>
      <sheetData sheetId="523">
        <row r="208">
          <cell r="B208">
            <v>0</v>
          </cell>
        </row>
      </sheetData>
      <sheetData sheetId="524">
        <row r="208">
          <cell r="B208">
            <v>0</v>
          </cell>
        </row>
      </sheetData>
      <sheetData sheetId="525">
        <row r="208">
          <cell r="B208">
            <v>0</v>
          </cell>
        </row>
      </sheetData>
      <sheetData sheetId="526">
        <row r="208">
          <cell r="B208">
            <v>0</v>
          </cell>
        </row>
      </sheetData>
      <sheetData sheetId="527">
        <row r="208">
          <cell r="B208">
            <v>0</v>
          </cell>
        </row>
      </sheetData>
      <sheetData sheetId="528">
        <row r="208">
          <cell r="B208">
            <v>0</v>
          </cell>
        </row>
      </sheetData>
      <sheetData sheetId="529">
        <row r="208">
          <cell r="B208">
            <v>0</v>
          </cell>
        </row>
      </sheetData>
      <sheetData sheetId="530">
        <row r="208">
          <cell r="B208">
            <v>0</v>
          </cell>
        </row>
      </sheetData>
      <sheetData sheetId="531">
        <row r="208">
          <cell r="B208">
            <v>0</v>
          </cell>
        </row>
      </sheetData>
      <sheetData sheetId="532">
        <row r="208">
          <cell r="B208">
            <v>0</v>
          </cell>
        </row>
      </sheetData>
      <sheetData sheetId="533" refreshError="1"/>
      <sheetData sheetId="534">
        <row r="208">
          <cell r="B208">
            <v>0</v>
          </cell>
        </row>
      </sheetData>
      <sheetData sheetId="535">
        <row r="208">
          <cell r="B208">
            <v>0</v>
          </cell>
        </row>
      </sheetData>
      <sheetData sheetId="536">
        <row r="208">
          <cell r="B208">
            <v>0</v>
          </cell>
        </row>
      </sheetData>
      <sheetData sheetId="537">
        <row r="208">
          <cell r="B208">
            <v>0</v>
          </cell>
        </row>
      </sheetData>
      <sheetData sheetId="538">
        <row r="208">
          <cell r="B208">
            <v>0</v>
          </cell>
        </row>
      </sheetData>
      <sheetData sheetId="539">
        <row r="208">
          <cell r="B208">
            <v>0</v>
          </cell>
        </row>
      </sheetData>
      <sheetData sheetId="540">
        <row r="208">
          <cell r="B208">
            <v>0</v>
          </cell>
        </row>
      </sheetData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7">
          <cell r="G7">
            <v>497610000</v>
          </cell>
        </row>
      </sheetData>
      <sheetData sheetId="713">
        <row r="7">
          <cell r="G7">
            <v>497610000</v>
          </cell>
        </row>
      </sheetData>
      <sheetData sheetId="714">
        <row r="7">
          <cell r="G7">
            <v>497610000</v>
          </cell>
        </row>
      </sheetData>
      <sheetData sheetId="715">
        <row r="7">
          <cell r="G7">
            <v>497610000</v>
          </cell>
        </row>
      </sheetData>
      <sheetData sheetId="716">
        <row r="7">
          <cell r="G7">
            <v>497610000</v>
          </cell>
        </row>
      </sheetData>
      <sheetData sheetId="717">
        <row r="7">
          <cell r="G7">
            <v>497610000</v>
          </cell>
        </row>
      </sheetData>
      <sheetData sheetId="718">
        <row r="7">
          <cell r="G7">
            <v>497610000</v>
          </cell>
        </row>
      </sheetData>
      <sheetData sheetId="719">
        <row r="7">
          <cell r="G7">
            <v>497610000</v>
          </cell>
        </row>
      </sheetData>
      <sheetData sheetId="720">
        <row r="7">
          <cell r="G7">
            <v>497610000</v>
          </cell>
        </row>
      </sheetData>
      <sheetData sheetId="721">
        <row r="7">
          <cell r="G7">
            <v>497610000</v>
          </cell>
        </row>
      </sheetData>
      <sheetData sheetId="722">
        <row r="7">
          <cell r="G7">
            <v>497610000</v>
          </cell>
        </row>
      </sheetData>
      <sheetData sheetId="723">
        <row r="7">
          <cell r="G7">
            <v>497610000</v>
          </cell>
        </row>
      </sheetData>
      <sheetData sheetId="724">
        <row r="7">
          <cell r="G7">
            <v>497610000</v>
          </cell>
        </row>
      </sheetData>
      <sheetData sheetId="725">
        <row r="7">
          <cell r="G7">
            <v>497610000</v>
          </cell>
        </row>
      </sheetData>
      <sheetData sheetId="726">
        <row r="7">
          <cell r="G7">
            <v>497610000</v>
          </cell>
        </row>
      </sheetData>
      <sheetData sheetId="727">
        <row r="7">
          <cell r="G7">
            <v>497610000</v>
          </cell>
        </row>
      </sheetData>
      <sheetData sheetId="728"/>
      <sheetData sheetId="729"/>
      <sheetData sheetId="730">
        <row r="7">
          <cell r="G7">
            <v>497610000</v>
          </cell>
        </row>
      </sheetData>
      <sheetData sheetId="731"/>
      <sheetData sheetId="732"/>
      <sheetData sheetId="733">
        <row r="7">
          <cell r="G7">
            <v>497610000</v>
          </cell>
        </row>
      </sheetData>
      <sheetData sheetId="734" refreshError="1"/>
      <sheetData sheetId="735" refreshError="1"/>
      <sheetData sheetId="736">
        <row r="7">
          <cell r="G7">
            <v>497610000</v>
          </cell>
        </row>
      </sheetData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>
        <row r="208">
          <cell r="B208" t="str">
            <v>C.13</v>
          </cell>
        </row>
      </sheetData>
      <sheetData sheetId="760">
        <row r="7">
          <cell r="G7">
            <v>497610000</v>
          </cell>
        </row>
      </sheetData>
      <sheetData sheetId="761">
        <row r="7">
          <cell r="G7">
            <v>497610000</v>
          </cell>
        </row>
      </sheetData>
      <sheetData sheetId="762">
        <row r="7">
          <cell r="G7">
            <v>497610000</v>
          </cell>
        </row>
      </sheetData>
      <sheetData sheetId="763">
        <row r="7">
          <cell r="G7">
            <v>497610000</v>
          </cell>
        </row>
      </sheetData>
      <sheetData sheetId="764">
        <row r="208">
          <cell r="B208" t="str">
            <v>C.13</v>
          </cell>
        </row>
      </sheetData>
      <sheetData sheetId="765">
        <row r="208">
          <cell r="B208" t="str">
            <v>C.13</v>
          </cell>
        </row>
      </sheetData>
      <sheetData sheetId="766">
        <row r="7">
          <cell r="G7">
            <v>497610000</v>
          </cell>
        </row>
      </sheetData>
      <sheetData sheetId="767">
        <row r="7">
          <cell r="G7">
            <v>497610000</v>
          </cell>
        </row>
      </sheetData>
      <sheetData sheetId="768">
        <row r="7">
          <cell r="G7">
            <v>497610000</v>
          </cell>
        </row>
      </sheetData>
      <sheetData sheetId="769">
        <row r="7">
          <cell r="G7">
            <v>497610000</v>
          </cell>
        </row>
      </sheetData>
      <sheetData sheetId="770">
        <row r="208">
          <cell r="B208" t="str">
            <v>C.13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UPAH"/>
      <sheetName val="Sloof"/>
      <sheetName val="Balok"/>
      <sheetName val="Kolom"/>
      <sheetName val="Plat"/>
      <sheetName val="Poer"/>
      <sheetName val="Strauss"/>
      <sheetName val="TABEL BAJA"/>
      <sheetName val="RAB"/>
      <sheetName val="ARITMATIK"/>
      <sheetName val="MC0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B1"/>
      <sheetName val="B2"/>
      <sheetName val="B3"/>
      <sheetName val="B4"/>
      <sheetName val="B5"/>
      <sheetName val="B6"/>
      <sheetName val="B7"/>
      <sheetName val="B8"/>
    </sheetNames>
    <sheetDataSet>
      <sheetData sheetId="0"/>
      <sheetData sheetId="1" refreshError="1"/>
      <sheetData sheetId="2"/>
      <sheetData sheetId="3">
        <row r="90">
          <cell r="J90">
            <v>118.36800000000002</v>
          </cell>
        </row>
      </sheetData>
      <sheetData sheetId="4">
        <row r="160">
          <cell r="J160">
            <v>111.35360000000001</v>
          </cell>
        </row>
        <row r="161">
          <cell r="J161">
            <v>6.6666666666666679</v>
          </cell>
        </row>
      </sheetData>
      <sheetData sheetId="5">
        <row r="118">
          <cell r="J118">
            <v>159.95650285714285</v>
          </cell>
        </row>
      </sheetData>
      <sheetData sheetId="6">
        <row r="13">
          <cell r="AK13">
            <v>12.5</v>
          </cell>
        </row>
        <row r="20">
          <cell r="AK20">
            <v>78.84</v>
          </cell>
        </row>
        <row r="27">
          <cell r="AK27">
            <v>10</v>
          </cell>
        </row>
        <row r="34">
          <cell r="AK34">
            <v>116</v>
          </cell>
        </row>
        <row r="41">
          <cell r="AK41">
            <v>8.3333333333333339</v>
          </cell>
        </row>
        <row r="48">
          <cell r="AK48">
            <v>96</v>
          </cell>
        </row>
      </sheetData>
      <sheetData sheetId="7">
        <row r="15">
          <cell r="T15">
            <v>151.6371790476191</v>
          </cell>
          <cell r="V15">
            <v>0.72</v>
          </cell>
        </row>
        <row r="29">
          <cell r="T29">
            <v>146.96605009821425</v>
          </cell>
          <cell r="V29">
            <v>0.96</v>
          </cell>
        </row>
      </sheetData>
      <sheetData sheetId="8">
        <row r="6">
          <cell r="AB6">
            <v>100.09723295591083</v>
          </cell>
        </row>
      </sheetData>
      <sheetData sheetId="9" refreshError="1"/>
      <sheetData sheetId="10" refreshError="1"/>
      <sheetData sheetId="11">
        <row r="226">
          <cell r="C226" t="str">
            <v>Kusen Alumunium Profil 4" Dark Brown</v>
          </cell>
          <cell r="F226">
            <v>13.900000000000002</v>
          </cell>
          <cell r="G226" t="str">
            <v>m1</v>
          </cell>
        </row>
        <row r="227">
          <cell r="C227" t="str">
            <v>Daun Pintu WPC</v>
          </cell>
          <cell r="F227">
            <v>1.8</v>
          </cell>
          <cell r="G227" t="str">
            <v>m2</v>
          </cell>
        </row>
        <row r="228">
          <cell r="C228" t="str">
            <v>Slimar Jendela Alumunium 3/5 Dark Brown</v>
          </cell>
          <cell r="F228">
            <v>11.9</v>
          </cell>
          <cell r="G228" t="str">
            <v>m1</v>
          </cell>
        </row>
        <row r="229">
          <cell r="C229" t="str">
            <v>Kaca 5 mm</v>
          </cell>
          <cell r="F229">
            <v>3.2</v>
          </cell>
          <cell r="G229" t="str">
            <v>m2</v>
          </cell>
        </row>
        <row r="230">
          <cell r="C230" t="str">
            <v>Pemasangan Lock Case</v>
          </cell>
          <cell r="F230">
            <v>1</v>
          </cell>
          <cell r="G230" t="str">
            <v>Unit</v>
          </cell>
        </row>
        <row r="231">
          <cell r="C231" t="str">
            <v>Pemasangan Handle Pintu Tunggal</v>
          </cell>
          <cell r="F231">
            <v>1</v>
          </cell>
          <cell r="G231" t="str">
            <v>Stel</v>
          </cell>
        </row>
        <row r="232">
          <cell r="C232" t="str">
            <v>Pemasangan Steel Hinge</v>
          </cell>
          <cell r="F232">
            <v>2</v>
          </cell>
          <cell r="G232" t="str">
            <v>Stel</v>
          </cell>
        </row>
        <row r="233">
          <cell r="C233" t="str">
            <v>Pemasangan Pivot Hinge</v>
          </cell>
          <cell r="F233">
            <v>2</v>
          </cell>
          <cell r="G233" t="str">
            <v>Stel</v>
          </cell>
        </row>
        <row r="234">
          <cell r="C234" t="str">
            <v>Pemasangan Rambuncis</v>
          </cell>
          <cell r="F234">
            <v>2</v>
          </cell>
          <cell r="G234" t="str">
            <v>Unit</v>
          </cell>
        </row>
        <row r="235">
          <cell r="C235" t="str">
            <v>Pemasangan Door Stoper</v>
          </cell>
          <cell r="F235">
            <v>1</v>
          </cell>
          <cell r="G235" t="str">
            <v>Unit</v>
          </cell>
        </row>
        <row r="242">
          <cell r="C242" t="str">
            <v>Kusen Alumunium Profil 4" Dark Brown</v>
          </cell>
          <cell r="F242">
            <v>5.0599999999999996</v>
          </cell>
          <cell r="G242" t="str">
            <v>m1</v>
          </cell>
        </row>
        <row r="243">
          <cell r="C243" t="str">
            <v>Daun Pintu WPC</v>
          </cell>
          <cell r="F243">
            <v>1.65</v>
          </cell>
          <cell r="G243" t="str">
            <v>m2</v>
          </cell>
        </row>
        <row r="244">
          <cell r="C244" t="str">
            <v>Pemasangan Lock Case</v>
          </cell>
          <cell r="F244">
            <v>1</v>
          </cell>
          <cell r="G244" t="str">
            <v>Unit</v>
          </cell>
        </row>
        <row r="245">
          <cell r="C245" t="str">
            <v>Pemasangan Handle Pintu Tunggal</v>
          </cell>
          <cell r="F245">
            <v>1</v>
          </cell>
          <cell r="G245" t="str">
            <v>Stel</v>
          </cell>
        </row>
        <row r="246">
          <cell r="C246" t="str">
            <v>Pemasangan Steel Hinge</v>
          </cell>
          <cell r="F246">
            <v>1</v>
          </cell>
          <cell r="G246" t="str">
            <v>Stel</v>
          </cell>
        </row>
        <row r="247">
          <cell r="C247" t="str">
            <v>Pemasangan Door Stoper</v>
          </cell>
          <cell r="F247">
            <v>1</v>
          </cell>
          <cell r="G247" t="str">
            <v>Unit</v>
          </cell>
        </row>
        <row r="260">
          <cell r="C260" t="str">
            <v>Kusen Alumunium Profil 4" Dark Brown</v>
          </cell>
          <cell r="F260">
            <v>9.6999999999999993</v>
          </cell>
          <cell r="G260" t="str">
            <v>m1</v>
          </cell>
        </row>
        <row r="261">
          <cell r="C261" t="str">
            <v>Slimar Jendela Alumunium 3/5 Dark Brown</v>
          </cell>
          <cell r="F261">
            <v>11.6</v>
          </cell>
          <cell r="G261" t="str">
            <v>m1</v>
          </cell>
        </row>
        <row r="262">
          <cell r="C262" t="str">
            <v>Kaca 5 mm</v>
          </cell>
          <cell r="F262">
            <v>2.84</v>
          </cell>
          <cell r="G262" t="str">
            <v>m2</v>
          </cell>
        </row>
        <row r="263">
          <cell r="C263" t="str">
            <v>Pemasangan Rambuncis</v>
          </cell>
          <cell r="F263">
            <v>2</v>
          </cell>
          <cell r="G263" t="str">
            <v>Unit</v>
          </cell>
        </row>
        <row r="264">
          <cell r="C264" t="str">
            <v>Pemasangan Rel Jendela</v>
          </cell>
          <cell r="F264">
            <v>2</v>
          </cell>
          <cell r="G264" t="str">
            <v>Stel</v>
          </cell>
        </row>
        <row r="271">
          <cell r="G271" t="str">
            <v>m1</v>
          </cell>
        </row>
        <row r="272">
          <cell r="G272" t="str">
            <v>m1</v>
          </cell>
        </row>
        <row r="273">
          <cell r="G273" t="str">
            <v>m2</v>
          </cell>
        </row>
        <row r="274">
          <cell r="G274" t="str">
            <v>Unit</v>
          </cell>
        </row>
        <row r="275">
          <cell r="G275" t="str">
            <v>Stel</v>
          </cell>
        </row>
        <row r="282">
          <cell r="C282" t="str">
            <v>Kusen Alumunium Profil 4" Dark Brown</v>
          </cell>
          <cell r="F282">
            <v>3.64</v>
          </cell>
          <cell r="G282" t="str">
            <v>m1</v>
          </cell>
        </row>
        <row r="283">
          <cell r="C283" t="str">
            <v>Slimar Jendela Alumunium 3/5 Dark Brown</v>
          </cell>
          <cell r="F283">
            <v>4.7</v>
          </cell>
          <cell r="G283" t="str">
            <v>m1</v>
          </cell>
        </row>
        <row r="284">
          <cell r="C284" t="str">
            <v>Kaca 5 mm</v>
          </cell>
          <cell r="F284">
            <v>0.5</v>
          </cell>
          <cell r="G284" t="str">
            <v>m2</v>
          </cell>
        </row>
        <row r="285">
          <cell r="C285" t="str">
            <v>Pemasangan Rambuncis</v>
          </cell>
          <cell r="F285">
            <v>2</v>
          </cell>
          <cell r="G285" t="str">
            <v>Unit</v>
          </cell>
        </row>
        <row r="286">
          <cell r="C286" t="str">
            <v>Pemasangan Rel Jendela</v>
          </cell>
          <cell r="F286">
            <v>2</v>
          </cell>
          <cell r="G286" t="str">
            <v>Stel</v>
          </cell>
        </row>
        <row r="480">
          <cell r="C480" t="str">
            <v>Kusen Alumunium Profil 4" Dark Brown</v>
          </cell>
          <cell r="F480">
            <v>13.900000000000002</v>
          </cell>
          <cell r="G480" t="str">
            <v>m1</v>
          </cell>
        </row>
        <row r="481">
          <cell r="C481" t="str">
            <v>Slimar Pintu Alumunium 3/5 Dark Brown</v>
          </cell>
          <cell r="F481">
            <v>6.15</v>
          </cell>
          <cell r="G481" t="str">
            <v>m1</v>
          </cell>
        </row>
        <row r="482">
          <cell r="C482" t="str">
            <v>Slimar Jendela Alumunium 3/5 Dark Brown</v>
          </cell>
          <cell r="F482">
            <v>5.95</v>
          </cell>
          <cell r="G482" t="str">
            <v>m1</v>
          </cell>
        </row>
        <row r="483">
          <cell r="C483" t="str">
            <v>Kaca 5 mm</v>
          </cell>
          <cell r="F483">
            <v>4.5500000000000007</v>
          </cell>
          <cell r="G483" t="str">
            <v>m2</v>
          </cell>
        </row>
        <row r="484">
          <cell r="C484" t="str">
            <v>Pemasangan Lock Case</v>
          </cell>
          <cell r="F484">
            <v>1</v>
          </cell>
          <cell r="G484" t="str">
            <v>Unit</v>
          </cell>
        </row>
        <row r="485">
          <cell r="C485" t="str">
            <v>Pemasangan Handle Pintu Tunggal</v>
          </cell>
          <cell r="F485">
            <v>1</v>
          </cell>
          <cell r="G485" t="str">
            <v>Stel</v>
          </cell>
        </row>
        <row r="486">
          <cell r="C486" t="str">
            <v>Pemasangan Steel Hinge</v>
          </cell>
          <cell r="F486">
            <v>2</v>
          </cell>
          <cell r="G486" t="str">
            <v>Stel</v>
          </cell>
        </row>
        <row r="487">
          <cell r="C487" t="str">
            <v>Pemasangan Pivot Hinge</v>
          </cell>
          <cell r="F487">
            <v>1</v>
          </cell>
          <cell r="G487" t="str">
            <v>Stel</v>
          </cell>
        </row>
        <row r="488">
          <cell r="C488" t="str">
            <v>Pemasangan Rambuncis</v>
          </cell>
          <cell r="F488">
            <v>1</v>
          </cell>
          <cell r="G488" t="str">
            <v>Unit</v>
          </cell>
        </row>
        <row r="489">
          <cell r="C489" t="str">
            <v>Pemasangan Door Stoper</v>
          </cell>
          <cell r="F489">
            <v>1</v>
          </cell>
          <cell r="G489" t="str">
            <v>Unit</v>
          </cell>
        </row>
        <row r="500">
          <cell r="C500" t="str">
            <v>Kusen Alumunium Profil 4" Dark Brown</v>
          </cell>
          <cell r="F500">
            <v>5.0600000000000005</v>
          </cell>
          <cell r="G500" t="str">
            <v>m1</v>
          </cell>
        </row>
        <row r="501">
          <cell r="C501" t="str">
            <v>Slimar Pintu Alumunium 3/8 Dark Brown</v>
          </cell>
          <cell r="F501">
            <v>5.75</v>
          </cell>
          <cell r="G501" t="str">
            <v>m1</v>
          </cell>
        </row>
        <row r="502">
          <cell r="C502" t="str">
            <v>Kaca 5 mm</v>
          </cell>
          <cell r="F502">
            <v>1.3</v>
          </cell>
          <cell r="G502" t="str">
            <v>m2</v>
          </cell>
        </row>
        <row r="503">
          <cell r="C503" t="str">
            <v>Pemasangan Lock Case</v>
          </cell>
          <cell r="F503">
            <v>1</v>
          </cell>
          <cell r="G503" t="str">
            <v>Unit</v>
          </cell>
        </row>
        <row r="504">
          <cell r="C504" t="str">
            <v>Pemasangan Handle Pintu Tunggal</v>
          </cell>
          <cell r="F504">
            <v>1</v>
          </cell>
          <cell r="G504" t="str">
            <v>Stel</v>
          </cell>
        </row>
        <row r="505">
          <cell r="C505" t="str">
            <v>Pemasangan Steel Hinge</v>
          </cell>
          <cell r="F505">
            <v>1</v>
          </cell>
          <cell r="G505" t="str">
            <v>Stel</v>
          </cell>
        </row>
        <row r="506">
          <cell r="C506" t="str">
            <v>Pemasangan Door Stoper</v>
          </cell>
          <cell r="F506">
            <v>1</v>
          </cell>
          <cell r="G506" t="str">
            <v>Unit</v>
          </cell>
        </row>
        <row r="515">
          <cell r="C515" t="str">
            <v>Kusen Alumunium Profil 4" Dark Brown</v>
          </cell>
          <cell r="F515">
            <v>9.8999999999999986</v>
          </cell>
        </row>
        <row r="516">
          <cell r="C516" t="str">
            <v>Slimar Jendela Alumunium 3/5 Dark Brown</v>
          </cell>
          <cell r="F516">
            <v>5.9</v>
          </cell>
        </row>
        <row r="517">
          <cell r="C517" t="str">
            <v>Kaca 5 mm</v>
          </cell>
          <cell r="F517">
            <v>2.8</v>
          </cell>
        </row>
        <row r="518">
          <cell r="C518" t="str">
            <v>Pemasangan Rambuncis</v>
          </cell>
          <cell r="F518">
            <v>1</v>
          </cell>
        </row>
        <row r="519">
          <cell r="C519" t="str">
            <v>Pemasangan Pivot Hinge</v>
          </cell>
          <cell r="F519">
            <v>1</v>
          </cell>
        </row>
        <row r="526">
          <cell r="C526" t="str">
            <v>Kusen Alumunium Profil 4" Dark Brown</v>
          </cell>
          <cell r="F526">
            <v>9</v>
          </cell>
          <cell r="G526" t="str">
            <v>m1</v>
          </cell>
        </row>
        <row r="527">
          <cell r="C527" t="str">
            <v>Kaca 5 mm</v>
          </cell>
          <cell r="F527">
            <v>4.4000000000000004</v>
          </cell>
          <cell r="G527" t="str">
            <v>m2</v>
          </cell>
        </row>
        <row r="534">
          <cell r="C534" t="str">
            <v>Kusen Alumunium Profil 4" Dark Brown</v>
          </cell>
          <cell r="F534">
            <v>3.2</v>
          </cell>
          <cell r="G534" t="str">
            <v>m1</v>
          </cell>
        </row>
        <row r="535">
          <cell r="C535" t="str">
            <v>Kaca 5 mm</v>
          </cell>
          <cell r="F535">
            <v>0.36</v>
          </cell>
          <cell r="G535" t="str">
            <v>m2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7">
          <cell r="B17" t="str">
            <v>Kusen Alumunium Profil 4" Dark Brown</v>
          </cell>
          <cell r="D17">
            <v>12.709999999999999</v>
          </cell>
          <cell r="K17" t="str">
            <v>m1</v>
          </cell>
        </row>
        <row r="18">
          <cell r="B18" t="str">
            <v>Daun Pintu WPC</v>
          </cell>
          <cell r="D18">
            <v>2.6105</v>
          </cell>
          <cell r="K18" t="str">
            <v>m2</v>
          </cell>
        </row>
        <row r="19">
          <cell r="B19" t="str">
            <v>Slimar Jendela Alumunium 3/5 Dark Brown</v>
          </cell>
          <cell r="D19">
            <v>11.16</v>
          </cell>
          <cell r="K19" t="str">
            <v>m1</v>
          </cell>
        </row>
        <row r="20">
          <cell r="B20" t="str">
            <v>Kaca 5 mm</v>
          </cell>
          <cell r="D20">
            <v>1.9259999999999999</v>
          </cell>
          <cell r="K20" t="str">
            <v>m2</v>
          </cell>
        </row>
        <row r="21">
          <cell r="B21" t="str">
            <v>Pemasangan Lock Case</v>
          </cell>
          <cell r="D21">
            <v>2</v>
          </cell>
          <cell r="K21" t="str">
            <v>Unit</v>
          </cell>
        </row>
        <row r="22">
          <cell r="B22" t="str">
            <v>Pemasangan Handle Pintu Tunggal</v>
          </cell>
          <cell r="D22">
            <v>2</v>
          </cell>
          <cell r="K22" t="str">
            <v>Stel</v>
          </cell>
        </row>
        <row r="23">
          <cell r="B23" t="str">
            <v>Pemasangan Steel Hinge</v>
          </cell>
          <cell r="D23">
            <v>2</v>
          </cell>
          <cell r="K23" t="str">
            <v>Stel</v>
          </cell>
        </row>
        <row r="24">
          <cell r="B24" t="str">
            <v>Pemasangan Pivot Hinge</v>
          </cell>
          <cell r="D24">
            <v>2</v>
          </cell>
          <cell r="K24" t="str">
            <v>Stel</v>
          </cell>
        </row>
        <row r="25">
          <cell r="B25" t="str">
            <v>Pemasangan Rambuncis</v>
          </cell>
          <cell r="D25">
            <v>2</v>
          </cell>
          <cell r="K25" t="str">
            <v>Unit</v>
          </cell>
        </row>
        <row r="26">
          <cell r="B26" t="str">
            <v>Pemasangan Door Stoper</v>
          </cell>
          <cell r="D26">
            <v>2</v>
          </cell>
          <cell r="K26" t="str">
            <v>Unit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0">
          <cell r="B10" t="str">
            <v>Kusen Alumunium Profil 4" Dark Brown</v>
          </cell>
          <cell r="C10">
            <v>9</v>
          </cell>
          <cell r="K10" t="str">
            <v>m</v>
          </cell>
        </row>
        <row r="11">
          <cell r="B11" t="str">
            <v>Kaca 5 mm</v>
          </cell>
          <cell r="C11">
            <v>2.1680000000000001</v>
          </cell>
          <cell r="K11" t="str">
            <v>m2</v>
          </cell>
        </row>
      </sheetData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HS"/>
      <sheetName val="UPAH BAHAN ALAT"/>
    </sheetNames>
    <sheetDataSet>
      <sheetData sheetId="0" refreshError="1">
        <row r="2530">
          <cell r="B2530" t="str">
            <v>Pintu/Jendela Kaca Papan Kayu Kamper</v>
          </cell>
          <cell r="D2530" t="str">
            <v>m2</v>
          </cell>
        </row>
        <row r="2532">
          <cell r="C2532">
            <v>0.04</v>
          </cell>
          <cell r="D2532" t="str">
            <v>O.H</v>
          </cell>
        </row>
        <row r="2533">
          <cell r="B2533" t="str">
            <v>Kepala Tukang Kayu</v>
          </cell>
          <cell r="C2533">
            <v>0.2</v>
          </cell>
          <cell r="D2533" t="str">
            <v>O.H</v>
          </cell>
        </row>
        <row r="2534">
          <cell r="B2534" t="str">
            <v>Tukang Kayu</v>
          </cell>
          <cell r="C2534">
            <v>2</v>
          </cell>
          <cell r="D2534" t="str">
            <v>O.H</v>
          </cell>
        </row>
        <row r="2535">
          <cell r="B2535" t="str">
            <v>Pekerja/Buruh Tak Terampil</v>
          </cell>
          <cell r="C2535">
            <v>0.8</v>
          </cell>
          <cell r="D2535" t="str">
            <v>O.H</v>
          </cell>
        </row>
        <row r="2536">
          <cell r="B2536" t="str">
            <v>Bahan:</v>
          </cell>
          <cell r="E2536" t="str">
            <v>Jumlah:</v>
          </cell>
        </row>
        <row r="2537">
          <cell r="B2537" t="str">
            <v>Kayu Kamper (papan)</v>
          </cell>
          <cell r="C2537">
            <v>2.4E-2</v>
          </cell>
          <cell r="D2537" t="str">
            <v>m3</v>
          </cell>
        </row>
        <row r="2538">
          <cell r="B2538" t="str">
            <v>Lem Kayu</v>
          </cell>
          <cell r="C2538">
            <v>0.3</v>
          </cell>
          <cell r="D2538" t="str">
            <v>kg</v>
          </cell>
        </row>
        <row r="2539">
          <cell r="E2539" t="str">
            <v>Nilai HSPK :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149"/>
  <sheetViews>
    <sheetView tabSelected="1" view="pageBreakPreview" topLeftCell="A70" zoomScaleNormal="100" zoomScaleSheetLayoutView="100" workbookViewId="0">
      <selection sqref="A1:F1"/>
    </sheetView>
  </sheetViews>
  <sheetFormatPr defaultRowHeight="14.5"/>
  <cols>
    <col min="2" max="2" width="68.453125" bestFit="1" customWidth="1"/>
    <col min="5" max="5" width="16.90625" bestFit="1" customWidth="1"/>
    <col min="6" max="6" width="19.54296875" bestFit="1" customWidth="1"/>
    <col min="7" max="7" width="16.453125" bestFit="1" customWidth="1"/>
  </cols>
  <sheetData>
    <row r="1" spans="1:6" s="412" customFormat="1" ht="18.5">
      <c r="A1" s="539" t="s">
        <v>595</v>
      </c>
      <c r="B1" s="539"/>
      <c r="C1" s="539"/>
      <c r="D1" s="539"/>
      <c r="E1" s="539"/>
      <c r="F1" s="539"/>
    </row>
    <row r="2" spans="1:6" s="412" customFormat="1" ht="15.5">
      <c r="A2" s="461"/>
      <c r="B2" s="462" t="s">
        <v>454</v>
      </c>
      <c r="C2" s="463" t="s">
        <v>458</v>
      </c>
      <c r="D2" s="461"/>
      <c r="E2" s="461"/>
    </row>
    <row r="3" spans="1:6" s="412" customFormat="1" ht="15.5">
      <c r="A3" s="461"/>
      <c r="B3" s="462" t="s">
        <v>421</v>
      </c>
      <c r="C3" s="463" t="s">
        <v>452</v>
      </c>
      <c r="D3" s="461"/>
      <c r="E3" s="461"/>
    </row>
    <row r="4" spans="1:6" s="412" customFormat="1" ht="15.5">
      <c r="A4" s="461"/>
      <c r="B4" s="462" t="s">
        <v>455</v>
      </c>
      <c r="C4" s="463" t="s">
        <v>453</v>
      </c>
      <c r="D4" s="461"/>
      <c r="E4" s="461"/>
    </row>
    <row r="5" spans="1:6" s="412" customFormat="1" ht="16" thickBot="1">
      <c r="A5" s="461"/>
      <c r="B5" s="464"/>
      <c r="C5" s="465"/>
      <c r="D5" s="461"/>
      <c r="E5" s="461"/>
    </row>
    <row r="6" spans="1:6" s="412" customFormat="1" ht="15.5">
      <c r="A6" s="415" t="s">
        <v>0</v>
      </c>
      <c r="B6" s="416" t="s">
        <v>459</v>
      </c>
      <c r="C6" s="417" t="s">
        <v>22</v>
      </c>
      <c r="D6" s="416" t="s">
        <v>23</v>
      </c>
      <c r="E6" s="416" t="s">
        <v>1</v>
      </c>
      <c r="F6" s="466" t="s">
        <v>422</v>
      </c>
    </row>
    <row r="7" spans="1:6" s="412" customFormat="1" ht="15.5">
      <c r="A7" s="467" t="s">
        <v>3</v>
      </c>
      <c r="B7" s="468" t="s">
        <v>4</v>
      </c>
      <c r="C7" s="469" t="s">
        <v>5</v>
      </c>
      <c r="D7" s="468" t="s">
        <v>6</v>
      </c>
      <c r="E7" s="468" t="s">
        <v>7</v>
      </c>
      <c r="F7" s="470" t="s">
        <v>8</v>
      </c>
    </row>
    <row r="8" spans="1:6" ht="15.5">
      <c r="A8" s="471" t="str">
        <f>KBP!A10</f>
        <v>I</v>
      </c>
      <c r="B8" s="533" t="str">
        <f>KBP!B10</f>
        <v>TAHAP AWAL PEMBANGUNAN</v>
      </c>
      <c r="C8" s="534"/>
      <c r="D8" s="534"/>
      <c r="E8" s="534"/>
      <c r="F8" s="535"/>
    </row>
    <row r="9" spans="1:6" ht="15.5">
      <c r="A9" s="449">
        <f>KBP!A11</f>
        <v>1</v>
      </c>
      <c r="B9" s="448" t="str">
        <f>KBP!B11</f>
        <v>Tahap Pembersihan Area Lahan Bangunan</v>
      </c>
      <c r="C9" s="454">
        <f>KBP!C11</f>
        <v>93.6</v>
      </c>
      <c r="D9" s="454" t="str">
        <f>KBP!D11</f>
        <v>m2</v>
      </c>
      <c r="E9" s="472">
        <f>EVALUASI!$F$32</f>
        <v>17500</v>
      </c>
      <c r="F9" s="473">
        <f>C9*E9</f>
        <v>1638000</v>
      </c>
    </row>
    <row r="10" spans="1:6" ht="15.5">
      <c r="A10" s="449">
        <f>KBP!A12</f>
        <v>2</v>
      </c>
      <c r="B10" s="448" t="str">
        <f>KBP!B12</f>
        <v>Tahap Pembuatan Papan Konstruksi (Bouwplank)</v>
      </c>
      <c r="C10" s="454">
        <f>KBP!C12</f>
        <v>21</v>
      </c>
      <c r="D10" s="454" t="str">
        <f>KBP!D12</f>
        <v>titik</v>
      </c>
      <c r="E10" s="472">
        <f>EVALUASI!$F$18</f>
        <v>99286</v>
      </c>
      <c r="F10" s="473">
        <f>C10*E10</f>
        <v>2085006</v>
      </c>
    </row>
    <row r="11" spans="1:6" ht="15.5">
      <c r="A11" s="449"/>
      <c r="B11" s="448"/>
      <c r="C11" s="454"/>
      <c r="D11" s="454"/>
      <c r="E11" s="472"/>
      <c r="F11" s="476">
        <f>SUM(F9:F10)</f>
        <v>3723006</v>
      </c>
    </row>
    <row r="12" spans="1:6" ht="15.5">
      <c r="A12" s="471" t="str">
        <f>KBP!A14</f>
        <v>II</v>
      </c>
      <c r="B12" s="533" t="str">
        <f>KBP!B14</f>
        <v xml:space="preserve">TAHAP PROYEK GALIAN TANAH </v>
      </c>
      <c r="C12" s="534"/>
      <c r="D12" s="534"/>
      <c r="E12" s="534"/>
      <c r="F12" s="535"/>
    </row>
    <row r="13" spans="1:6" ht="15.5">
      <c r="A13" s="449">
        <f>KBP!A15</f>
        <v>1</v>
      </c>
      <c r="B13" s="448" t="str">
        <f>KBP!B15</f>
        <v>Penggalian Tanah Dasar Bangunan dengan Batu Kali</v>
      </c>
      <c r="C13" s="454">
        <f>KBP!C15</f>
        <v>50.111249999999998</v>
      </c>
      <c r="D13" s="454" t="str">
        <f>KBP!D15</f>
        <v>m3</v>
      </c>
      <c r="E13" s="472">
        <f>EVALUASI!$F$39</f>
        <v>78750</v>
      </c>
      <c r="F13" s="473">
        <f t="shared" ref="F13:F19" si="0">C13*E13</f>
        <v>3946260.9375</v>
      </c>
    </row>
    <row r="14" spans="1:6" ht="15.5">
      <c r="A14" s="449">
        <f>KBP!A18</f>
        <v>2</v>
      </c>
      <c r="B14" s="448" t="str">
        <f>KBP!B18</f>
        <v>Penggalian tanah Sloof S1 15x25 cm</v>
      </c>
      <c r="C14" s="454">
        <f>KBP!C18</f>
        <v>2.5874999999999999</v>
      </c>
      <c r="D14" s="454" t="str">
        <f>KBP!D18</f>
        <v>m3</v>
      </c>
      <c r="E14" s="472">
        <f>EVALUASI!$F$39</f>
        <v>78750</v>
      </c>
      <c r="F14" s="473">
        <f t="shared" si="0"/>
        <v>203765.625</v>
      </c>
    </row>
    <row r="15" spans="1:6" ht="15.5">
      <c r="A15" s="449">
        <f>KBP!A19</f>
        <v>3</v>
      </c>
      <c r="B15" s="448" t="str">
        <f>KBP!B19</f>
        <v>Penggailan tanah Sloof S2 15x20 cm</v>
      </c>
      <c r="C15" s="454">
        <f>KBP!C19</f>
        <v>0.40725</v>
      </c>
      <c r="D15" s="454" t="str">
        <f>KBP!D19</f>
        <v>m3</v>
      </c>
      <c r="E15" s="472">
        <f>EVALUASI!$F$39</f>
        <v>78750</v>
      </c>
      <c r="F15" s="473">
        <f t="shared" si="0"/>
        <v>32070.9375</v>
      </c>
    </row>
    <row r="16" spans="1:6" ht="15.5">
      <c r="A16" s="449">
        <f>KBP!A20</f>
        <v>4</v>
      </c>
      <c r="B16" s="448" t="str">
        <f>KBP!B20</f>
        <v>Pengurukan Tanah Kembali 1/3 Galian</v>
      </c>
      <c r="C16" s="454">
        <f>KBP!C20</f>
        <v>17.701999999999998</v>
      </c>
      <c r="D16" s="454" t="str">
        <f>KBP!D20</f>
        <v>m3</v>
      </c>
      <c r="E16" s="472">
        <f>EVALUASI!$F$46</f>
        <v>13050</v>
      </c>
      <c r="F16" s="473">
        <f t="shared" si="0"/>
        <v>231011.09999999998</v>
      </c>
    </row>
    <row r="17" spans="1:6" ht="15.5">
      <c r="A17" s="449">
        <f>KBP!A21</f>
        <v>5</v>
      </c>
      <c r="B17" s="448" t="str">
        <f>KBP!B21</f>
        <v xml:space="preserve">Pengurukan Tanah untuk Peninggian Lantai </v>
      </c>
      <c r="C17" s="454">
        <f>KBP!C21</f>
        <v>29.1</v>
      </c>
      <c r="D17" s="454" t="str">
        <f>KBP!D21</f>
        <v>m3</v>
      </c>
      <c r="E17" s="472">
        <f>EVALUASI!$F$64</f>
        <v>207499.99999999997</v>
      </c>
      <c r="F17" s="473">
        <f t="shared" si="0"/>
        <v>6038249.9999999991</v>
      </c>
    </row>
    <row r="18" spans="1:6" ht="15.5">
      <c r="A18" s="449">
        <f>KBP!A24</f>
        <v>6</v>
      </c>
      <c r="B18" s="448" t="str">
        <f>KBP!B24</f>
        <v>Pengurukan Pasir Dasar Bangunan dengan Batu Kali (tinggi 5 cm)</v>
      </c>
      <c r="C18" s="454">
        <f>KBP!C24</f>
        <v>2.17875</v>
      </c>
      <c r="D18" s="454" t="str">
        <f>KBP!D24</f>
        <v>m3</v>
      </c>
      <c r="E18" s="472">
        <f>EVALUASI!$F$55</f>
        <v>207499.99999999997</v>
      </c>
      <c r="F18" s="473">
        <f t="shared" si="0"/>
        <v>452090.62499999994</v>
      </c>
    </row>
    <row r="19" spans="1:6" ht="15.5">
      <c r="A19" s="449">
        <f>KBP!A27</f>
        <v>7</v>
      </c>
      <c r="B19" s="448" t="str">
        <f>KBP!B27</f>
        <v>Pengurukan Pasir Bawah Ubin (tinggi 10 cm)</v>
      </c>
      <c r="C19" s="454">
        <f>KBP!C27</f>
        <v>9.4500000000000011</v>
      </c>
      <c r="D19" s="454" t="str">
        <f>KBP!D27</f>
        <v>m3</v>
      </c>
      <c r="E19" s="472">
        <f>EVALUASI!$F$55</f>
        <v>207499.99999999997</v>
      </c>
      <c r="F19" s="473">
        <f t="shared" si="0"/>
        <v>1960875</v>
      </c>
    </row>
    <row r="20" spans="1:6" ht="15.5">
      <c r="A20" s="449">
        <f>KBP!A28</f>
        <v>8</v>
      </c>
      <c r="B20" s="448" t="str">
        <f>KBP!B28</f>
        <v>Pembuatan Tanah Ruang Terbuka Hijau</v>
      </c>
      <c r="C20" s="454">
        <f>KBP!C28</f>
        <v>25.05</v>
      </c>
      <c r="D20" s="454" t="str">
        <f>KBP!D28</f>
        <v>m2</v>
      </c>
      <c r="E20" s="472">
        <v>150000</v>
      </c>
      <c r="F20" s="473">
        <f t="shared" ref="F20" si="1">C20*E20</f>
        <v>3757500</v>
      </c>
    </row>
    <row r="21" spans="1:6" ht="15.5">
      <c r="A21" s="449"/>
      <c r="B21" s="448"/>
      <c r="C21" s="454"/>
      <c r="D21" s="454"/>
      <c r="E21" s="472"/>
      <c r="F21" s="476">
        <f>SUM(F13:F20)</f>
        <v>16621824.224999998</v>
      </c>
    </row>
    <row r="22" spans="1:6" ht="15.5">
      <c r="A22" s="471" t="str">
        <f>KBP!A30</f>
        <v>III</v>
      </c>
      <c r="B22" s="533" t="str">
        <f>KBP!B30</f>
        <v>TAHAP PEMBANGUNAN RANGKA</v>
      </c>
      <c r="C22" s="534"/>
      <c r="D22" s="534"/>
      <c r="E22" s="534"/>
      <c r="F22" s="535"/>
    </row>
    <row r="23" spans="1:6" ht="15.5">
      <c r="A23" s="449">
        <f>KBP!A31</f>
        <v>1</v>
      </c>
      <c r="B23" s="448" t="str">
        <f>KBP!B31</f>
        <v>Pekerjaan Tata Letak Semen Cor Bawah Lantai (ketebalan 5 cm)</v>
      </c>
      <c r="C23" s="454">
        <f>KBP!C31</f>
        <v>4.7250000000000005</v>
      </c>
      <c r="D23" s="454" t="str">
        <f>KBP!D31</f>
        <v>m3</v>
      </c>
      <c r="E23" s="472">
        <f>EVALUASI!$F$121</f>
        <v>703675.33333333337</v>
      </c>
      <c r="F23" s="473">
        <f t="shared" ref="F23:F34" si="2">C23*E23</f>
        <v>3324865.9500000007</v>
      </c>
    </row>
    <row r="24" spans="1:6" ht="15.5">
      <c r="A24" s="449">
        <f>KBP!A33</f>
        <v>2</v>
      </c>
      <c r="B24" s="448" t="str">
        <f>KBP!B33</f>
        <v>Pekerjaan Batu Kosong Pondasi (ketebalan 20 cm)</v>
      </c>
      <c r="C24" s="454">
        <f>KBP!C33</f>
        <v>8.7149999999999999</v>
      </c>
      <c r="D24" s="454" t="str">
        <f>KBP!D33</f>
        <v>m3</v>
      </c>
      <c r="E24" s="472">
        <f>EVALUASI!$F$108</f>
        <v>757020</v>
      </c>
      <c r="F24" s="473">
        <f t="shared" si="2"/>
        <v>6597429.2999999998</v>
      </c>
    </row>
    <row r="25" spans="1:6" ht="15.5">
      <c r="A25" s="449">
        <f>KBP!A36</f>
        <v>3</v>
      </c>
      <c r="B25" s="448" t="str">
        <f>KBP!B36</f>
        <v>Pemasangan Dasar Bangunan dengan Batu Kali</v>
      </c>
      <c r="C25" s="454">
        <f>KBP!C36</f>
        <v>15.907500000000001</v>
      </c>
      <c r="D25" s="454" t="str">
        <f>KBP!D36</f>
        <v>m3</v>
      </c>
      <c r="E25" s="472">
        <f>EVALUASI!$F$96</f>
        <v>1142173.3333333333</v>
      </c>
      <c r="F25" s="473">
        <f t="shared" si="2"/>
        <v>18169122.300000001</v>
      </c>
    </row>
    <row r="26" spans="1:6" ht="15.5">
      <c r="A26" s="449">
        <f>KBP!A39</f>
        <v>4</v>
      </c>
      <c r="B26" s="448" t="str">
        <f>KBP!B39</f>
        <v>Pekerjaan Cor Balok Beton S1 (15x25 cm)</v>
      </c>
      <c r="C26" s="454">
        <f>KBP!C39</f>
        <v>2.5874999999999999</v>
      </c>
      <c r="D26" s="454" t="str">
        <f>KBP!D39</f>
        <v>m3</v>
      </c>
      <c r="E26" s="472">
        <f>EVALUASI!$F$301</f>
        <v>4799526.1622400004</v>
      </c>
      <c r="F26" s="473">
        <f t="shared" si="2"/>
        <v>12418773.944796002</v>
      </c>
    </row>
    <row r="27" spans="1:6" ht="15.5">
      <c r="A27" s="449">
        <f>KBP!A40</f>
        <v>5</v>
      </c>
      <c r="B27" s="448" t="str">
        <f>KBP!B40</f>
        <v>Pekerjaan Cor Balok Beton S2 (15x20 cm)</v>
      </c>
      <c r="C27" s="454">
        <f>KBP!C40</f>
        <v>0.40725</v>
      </c>
      <c r="D27" s="454" t="str">
        <f>KBP!D40</f>
        <v>m3</v>
      </c>
      <c r="E27" s="472">
        <f>EVALUASI!$F$309</f>
        <v>4460430.1848000009</v>
      </c>
      <c r="F27" s="473">
        <f t="shared" si="2"/>
        <v>1816510.1927598005</v>
      </c>
    </row>
    <row r="28" spans="1:6" ht="15.5">
      <c r="A28" s="449">
        <f>KBP!A41</f>
        <v>6</v>
      </c>
      <c r="B28" s="448" t="str">
        <f>KBP!B41</f>
        <v>Pekerjaan Cor Tiang Dinding</v>
      </c>
      <c r="C28" s="454">
        <f>KBP!C41</f>
        <v>101.95</v>
      </c>
      <c r="D28" s="454" t="str">
        <f>KBP!D41</f>
        <v>m1</v>
      </c>
      <c r="E28" s="472">
        <f>EVALUASI!$F$224</f>
        <v>77157.5</v>
      </c>
      <c r="F28" s="473">
        <f t="shared" si="2"/>
        <v>7866207.125</v>
      </c>
    </row>
    <row r="29" spans="1:6" ht="15.5">
      <c r="A29" s="449">
        <f>KBP!A44</f>
        <v>7</v>
      </c>
      <c r="B29" s="448" t="str">
        <f>KBP!B44</f>
        <v>Pekerjaan Cor Balok Beton Ambang Atas</v>
      </c>
      <c r="C29" s="454">
        <f>KBP!C44</f>
        <v>18</v>
      </c>
      <c r="D29" s="454" t="str">
        <f>KBP!D44</f>
        <v>m1</v>
      </c>
      <c r="E29" s="472">
        <f>EVALUASI!$F$243</f>
        <v>109205</v>
      </c>
      <c r="F29" s="473">
        <f t="shared" si="2"/>
        <v>1965690</v>
      </c>
    </row>
    <row r="30" spans="1:6" ht="15.5">
      <c r="A30" s="449">
        <f>KBP!A45</f>
        <v>8</v>
      </c>
      <c r="B30" s="448" t="str">
        <f>KBP!B45</f>
        <v>Pekerjaan Cor Balok B1 (15x25 cm)</v>
      </c>
      <c r="C30" s="454">
        <f>KBP!C45</f>
        <v>1.6368749999999999</v>
      </c>
      <c r="D30" s="454" t="str">
        <f>KBP!D45</f>
        <v>m3</v>
      </c>
      <c r="E30" s="472">
        <f>EVALUASI!$F$348</f>
        <v>4810546.4139733333</v>
      </c>
      <c r="F30" s="473">
        <f t="shared" si="2"/>
        <v>7874263.1613725992</v>
      </c>
    </row>
    <row r="31" spans="1:6" ht="15.5">
      <c r="A31" s="449">
        <f>KBP!A46</f>
        <v>9</v>
      </c>
      <c r="B31" s="448" t="str">
        <f>KBP!B46</f>
        <v>Pekerjaan Cor Balok Cincin Beton (15x20 cm)</v>
      </c>
      <c r="C31" s="454">
        <f>KBP!C46</f>
        <v>1.0005000000000002</v>
      </c>
      <c r="D31" s="454" t="str">
        <f>KBP!D46</f>
        <v>m3</v>
      </c>
      <c r="E31" s="472">
        <f>EVALUASI!$F$348</f>
        <v>4810546.4139733333</v>
      </c>
      <c r="F31" s="473">
        <f t="shared" si="2"/>
        <v>4812951.6871803207</v>
      </c>
    </row>
    <row r="32" spans="1:6" ht="15.5">
      <c r="A32" s="449">
        <f>KBP!A47</f>
        <v>10</v>
      </c>
      <c r="B32" s="448" t="str">
        <f>KBP!B47</f>
        <v>Pekerjaan Cor Talang Air Beton (ketebalan 10 cm)</v>
      </c>
      <c r="C32" s="454">
        <f>KBP!C47</f>
        <v>2.1437000000000004</v>
      </c>
      <c r="D32" s="454" t="str">
        <f>KBP!D47</f>
        <v>m3</v>
      </c>
      <c r="E32" s="472">
        <f>EVALUASI!$F$379</f>
        <v>5697132.333333333</v>
      </c>
      <c r="F32" s="473">
        <f t="shared" si="2"/>
        <v>12212942.582966669</v>
      </c>
    </row>
    <row r="33" spans="1:6" ht="15.5">
      <c r="A33" s="449">
        <f>KBP!A48</f>
        <v>11</v>
      </c>
      <c r="B33" s="448" t="str">
        <f>KBP!B48</f>
        <v>Pekerjaan Cor Meja Dapur Beton</v>
      </c>
      <c r="C33" s="454">
        <f>KBP!C48</f>
        <v>0.16839999999999999</v>
      </c>
      <c r="D33" s="454" t="str">
        <f>KBP!D48</f>
        <v>m3</v>
      </c>
      <c r="E33" s="472">
        <f>EVALUASI!$F$379</f>
        <v>5697132.333333333</v>
      </c>
      <c r="F33" s="473">
        <f t="shared" si="2"/>
        <v>959397.08493333322</v>
      </c>
    </row>
    <row r="34" spans="1:6" ht="15.5">
      <c r="A34" s="449">
        <f>KBP!A52</f>
        <v>13</v>
      </c>
      <c r="B34" s="448" t="str">
        <f>KBP!B52</f>
        <v>Pekerjaan Semen Cor Gaya Schandinavian</v>
      </c>
      <c r="C34" s="454">
        <f>KBP!C52</f>
        <v>1.45265</v>
      </c>
      <c r="D34" s="454" t="str">
        <f>KBP!D52</f>
        <v>m3</v>
      </c>
      <c r="E34" s="472">
        <f>EVALUASI!$F$379</f>
        <v>5697132.333333333</v>
      </c>
      <c r="F34" s="473">
        <f t="shared" si="2"/>
        <v>8275939.284016666</v>
      </c>
    </row>
    <row r="35" spans="1:6" ht="15.5">
      <c r="A35" s="449"/>
      <c r="B35" s="448"/>
      <c r="C35" s="454"/>
      <c r="D35" s="454"/>
      <c r="E35" s="472"/>
      <c r="F35" s="476">
        <f>SUM(F23:F34)</f>
        <v>86294092.613025397</v>
      </c>
    </row>
    <row r="36" spans="1:6" ht="15.5">
      <c r="A36" s="471" t="str">
        <f>KBP!A54</f>
        <v>IV</v>
      </c>
      <c r="B36" s="533" t="str">
        <f>KBP!B54</f>
        <v>TAHAP PEKERJAAN KONSTRUKSI BANGUNAN</v>
      </c>
      <c r="C36" s="534"/>
      <c r="D36" s="534"/>
      <c r="E36" s="534"/>
      <c r="F36" s="535"/>
    </row>
    <row r="37" spans="1:6" ht="15.5">
      <c r="A37" s="474" t="str">
        <f>KBP!A55</f>
        <v>4.1</v>
      </c>
      <c r="B37" s="475" t="str">
        <f>KBP!B55</f>
        <v>Pekerjaan Tembok, Kusen, Sudut Bangunan dan Tali Air</v>
      </c>
      <c r="C37" s="454"/>
      <c r="D37" s="454"/>
      <c r="E37" s="472"/>
      <c r="F37" s="473"/>
    </row>
    <row r="38" spans="1:6" ht="15.5">
      <c r="A38" s="449">
        <f>KBP!A56</f>
        <v>1</v>
      </c>
      <c r="B38" s="448" t="str">
        <f>KBP!B56</f>
        <v>Pemasangan Tembok 1/2 Bata Merah (1Pc : 4Ps)</v>
      </c>
      <c r="C38" s="454">
        <f>KBP!C56</f>
        <v>277.77075000000002</v>
      </c>
      <c r="D38" s="454" t="str">
        <f>KBP!D56</f>
        <v>m2</v>
      </c>
      <c r="E38" s="472">
        <f>EVALUASI!$F$426</f>
        <v>108492.56666666667</v>
      </c>
      <c r="F38" s="473">
        <f t="shared" ref="F38:F41" si="3">C38*E38</f>
        <v>30136061.612425003</v>
      </c>
    </row>
    <row r="39" spans="1:6" ht="15.5">
      <c r="A39" s="449">
        <f>KBP!A70</f>
        <v>2</v>
      </c>
      <c r="B39" s="448" t="str">
        <f>KBP!B70</f>
        <v>Pemasangan Plesteran Tembok 1Pc : 3Ps (ketebalan 1,5 cm)</v>
      </c>
      <c r="C39" s="454">
        <f>KBP!C70</f>
        <v>555.54150000000004</v>
      </c>
      <c r="D39" s="454" t="str">
        <f>KBP!D70</f>
        <v>m2</v>
      </c>
      <c r="E39" s="472">
        <f>EVALUASI!$F$500</f>
        <v>65001.283333333333</v>
      </c>
      <c r="F39" s="473">
        <f t="shared" si="3"/>
        <v>36110910.444925003</v>
      </c>
    </row>
    <row r="40" spans="1:6" ht="15.5">
      <c r="A40" s="449">
        <f>KBP!A71</f>
        <v>3</v>
      </c>
      <c r="B40" s="448" t="str">
        <f>KBP!B71</f>
        <v>Pemasangan Acian Tembok</v>
      </c>
      <c r="C40" s="454">
        <f>KBP!C71</f>
        <v>572.64150000000006</v>
      </c>
      <c r="D40" s="454" t="str">
        <f>KBP!D71</f>
        <v>m2</v>
      </c>
      <c r="E40" s="472">
        <f>EVALUASI!$F$523</f>
        <v>39877.5</v>
      </c>
      <c r="F40" s="473">
        <f t="shared" si="3"/>
        <v>22835511.416250002</v>
      </c>
    </row>
    <row r="41" spans="1:6" ht="15.5">
      <c r="A41" s="449">
        <f>KBP!A74</f>
        <v>4</v>
      </c>
      <c r="B41" s="448" t="str">
        <f>KBP!B74</f>
        <v>Pekerjaan Benang Tali, Sudut Bangunan, dan Tali Air</v>
      </c>
      <c r="C41" s="454">
        <f>KBP!C74</f>
        <v>185.048</v>
      </c>
      <c r="D41" s="454" t="str">
        <f>KBP!D74</f>
        <v>m1</v>
      </c>
      <c r="E41" s="472">
        <f>EVALUASI!$F$512</f>
        <v>22561.666666666668</v>
      </c>
      <c r="F41" s="473">
        <f t="shared" si="3"/>
        <v>4174991.2933333335</v>
      </c>
    </row>
    <row r="42" spans="1:6" ht="15.5">
      <c r="A42" s="449"/>
      <c r="B42" s="448"/>
      <c r="C42" s="454"/>
      <c r="D42" s="454"/>
      <c r="E42" s="472"/>
      <c r="F42" s="473"/>
    </row>
    <row r="43" spans="1:6" ht="15.5">
      <c r="A43" s="474" t="str">
        <f>KBP!A89</f>
        <v>4.2</v>
      </c>
      <c r="B43" s="475" t="str">
        <f>KBP!B89</f>
        <v>Pekerjaan Ubin Granit</v>
      </c>
      <c r="C43" s="454"/>
      <c r="D43" s="454"/>
      <c r="E43" s="472"/>
      <c r="F43" s="473"/>
    </row>
    <row r="44" spans="1:6" ht="15.5">
      <c r="A44" s="449">
        <f>KBP!A90</f>
        <v>1</v>
      </c>
      <c r="B44" s="448" t="str">
        <f>KBP!B90</f>
        <v xml:space="preserve">Pemasangan Ubin Lantai Granit Tile White ex Sincere (60.60 cm) Polos </v>
      </c>
      <c r="C44" s="454">
        <f>KBP!C90</f>
        <v>37.006999999999998</v>
      </c>
      <c r="D44" s="454" t="str">
        <f>KBP!D90</f>
        <v>m2</v>
      </c>
      <c r="E44" s="472">
        <f>EVALUASI!$F$613</f>
        <v>257358</v>
      </c>
      <c r="F44" s="473">
        <f t="shared" ref="F44:F49" si="4">C44*E44</f>
        <v>9524047.5059999991</v>
      </c>
    </row>
    <row r="45" spans="1:6" ht="15.5">
      <c r="A45" s="449">
        <f>KBP!A91</f>
        <v>2</v>
      </c>
      <c r="B45" s="448" t="str">
        <f>KBP!B91</f>
        <v xml:space="preserve">Pemasangan Ubin Lantai Granit Tile White ex Sincere (60.60 cm) Kasar </v>
      </c>
      <c r="C45" s="454">
        <f>KBP!C91</f>
        <v>7.3540000000000001</v>
      </c>
      <c r="D45" s="454" t="str">
        <f>KBP!D91</f>
        <v>m2</v>
      </c>
      <c r="E45" s="472">
        <f>EVALUASI!$F$627</f>
        <v>294486</v>
      </c>
      <c r="F45" s="473">
        <f t="shared" si="4"/>
        <v>2165650.0440000002</v>
      </c>
    </row>
    <row r="46" spans="1:6" ht="15.5">
      <c r="A46" s="449">
        <f>KBP!A92</f>
        <v>3</v>
      </c>
      <c r="B46" s="448" t="str">
        <f>KBP!B92</f>
        <v>Pemasangan Ubin Lantai KM/WC Keramik ex. Asia Tile (30.30 cm) Kasar</v>
      </c>
      <c r="C46" s="454">
        <f>KBP!C92</f>
        <v>3.4013</v>
      </c>
      <c r="D46" s="454" t="str">
        <f>KBP!D92</f>
        <v>m2</v>
      </c>
      <c r="E46" s="472">
        <f>EVALUASI!$F$641</f>
        <v>278574</v>
      </c>
      <c r="F46" s="473">
        <f t="shared" si="4"/>
        <v>947513.74620000005</v>
      </c>
    </row>
    <row r="47" spans="1:6" ht="15.5">
      <c r="A47" s="449">
        <f>KBP!A93</f>
        <v>4</v>
      </c>
      <c r="B47" s="448" t="str">
        <f>KBP!B93</f>
        <v>Pemasangan Ubin Tembok Asia Tile (20.40 cm)</v>
      </c>
      <c r="C47" s="454">
        <f>KBP!C93</f>
        <v>12.94</v>
      </c>
      <c r="D47" s="454" t="str">
        <f>KBP!D93</f>
        <v>m1</v>
      </c>
      <c r="E47" s="472">
        <f>EVALUASI!$F$711</f>
        <v>305391</v>
      </c>
      <c r="F47" s="473">
        <f t="shared" si="4"/>
        <v>3951759.54</v>
      </c>
    </row>
    <row r="48" spans="1:6" ht="15.5">
      <c r="A48" s="449">
        <f>KBP!A94</f>
        <v>5</v>
      </c>
      <c r="B48" s="448" t="str">
        <f>KBP!B94</f>
        <v>Pemasangan Pinggiran Plint Ubin Lantai</v>
      </c>
      <c r="C48" s="454">
        <f>KBP!C94</f>
        <v>35.85</v>
      </c>
      <c r="D48" s="454" t="str">
        <f>KBP!D94</f>
        <v>m2</v>
      </c>
      <c r="E48" s="472">
        <f>EVALUASI!$F$725</f>
        <v>37739.800000000003</v>
      </c>
      <c r="F48" s="473">
        <f t="shared" si="4"/>
        <v>1352971.83</v>
      </c>
    </row>
    <row r="49" spans="1:6" ht="15.5">
      <c r="A49" s="449">
        <f>KBP!A95</f>
        <v>6</v>
      </c>
      <c r="B49" s="448" t="str">
        <f>KBP!B95</f>
        <v>Pemasangan Pinggiran Plint Border Kamar Mandi</v>
      </c>
      <c r="C49" s="454">
        <f>KBP!C95</f>
        <v>7.25</v>
      </c>
      <c r="D49" s="454" t="str">
        <f>KBP!D95</f>
        <v>m2</v>
      </c>
      <c r="E49" s="472">
        <f>EVALUASI!$F$725</f>
        <v>37739.800000000003</v>
      </c>
      <c r="F49" s="473">
        <f t="shared" si="4"/>
        <v>273613.55000000005</v>
      </c>
    </row>
    <row r="50" spans="1:6" ht="15.5">
      <c r="A50" s="449"/>
      <c r="B50" s="448"/>
      <c r="C50" s="454"/>
      <c r="D50" s="454"/>
      <c r="E50" s="472"/>
      <c r="F50" s="473"/>
    </row>
    <row r="51" spans="1:6" ht="15.5">
      <c r="A51" s="474" t="str">
        <f>KBP!A97</f>
        <v>4.3</v>
      </c>
      <c r="B51" s="475" t="str">
        <f>KBP!B97</f>
        <v>Pekerjaan Tiang Kusen Pintu dan Tiang Jendela</v>
      </c>
      <c r="C51" s="454"/>
      <c r="D51" s="454"/>
      <c r="E51" s="472"/>
      <c r="F51" s="473"/>
    </row>
    <row r="52" spans="1:6" ht="15.5">
      <c r="A52" s="449">
        <f>KBP!A98</f>
        <v>1</v>
      </c>
      <c r="B52" s="448" t="str">
        <f>KBP!B98</f>
        <v>Pintu PJ1 (1 unit)</v>
      </c>
      <c r="C52" s="454"/>
      <c r="D52" s="454"/>
      <c r="E52" s="472"/>
      <c r="F52" s="473"/>
    </row>
    <row r="53" spans="1:6" ht="15.5">
      <c r="A53" s="449"/>
      <c r="B53" s="448" t="str">
        <f>KBP!B99</f>
        <v>Tiang Kusen Alumunium (4 inch)</v>
      </c>
      <c r="C53" s="454">
        <f>KBP!C99</f>
        <v>8</v>
      </c>
      <c r="D53" s="454" t="str">
        <f>KBP!D99</f>
        <v>m</v>
      </c>
      <c r="E53" s="472">
        <f>EVALUASI!$F$993</f>
        <v>152542</v>
      </c>
      <c r="F53" s="473">
        <f t="shared" ref="F53:F57" si="5">C53*E53</f>
        <v>1220336</v>
      </c>
    </row>
    <row r="54" spans="1:6" ht="15.5">
      <c r="A54" s="449"/>
      <c r="B54" s="448" t="str">
        <f>KBP!B100</f>
        <v xml:space="preserve">Daun Pintu Alumunium </v>
      </c>
      <c r="C54" s="454">
        <f>KBP!C100</f>
        <v>1</v>
      </c>
      <c r="D54" s="454" t="str">
        <f>KBP!D100</f>
        <v>bh</v>
      </c>
      <c r="E54" s="472">
        <v>1500000</v>
      </c>
      <c r="F54" s="473">
        <f t="shared" si="5"/>
        <v>1500000</v>
      </c>
    </row>
    <row r="55" spans="1:6" ht="15.5">
      <c r="A55" s="449"/>
      <c r="B55" s="448" t="str">
        <f>KBP!B101</f>
        <v>Kaca Polos (ketebalan 5mm)</v>
      </c>
      <c r="C55" s="454">
        <f>KBP!C101</f>
        <v>0.73399999999999999</v>
      </c>
      <c r="D55" s="454" t="str">
        <f>KBP!D101</f>
        <v>m2</v>
      </c>
      <c r="E55" s="472">
        <f>EVALUASI!$F$944</f>
        <v>326462.5</v>
      </c>
      <c r="F55" s="473">
        <f t="shared" si="5"/>
        <v>239623.47500000001</v>
      </c>
    </row>
    <row r="56" spans="1:6" ht="15.5">
      <c r="A56" s="449"/>
      <c r="B56" s="448" t="str">
        <f>KBP!B102</f>
        <v>Kunci Set 2x Putar + Handle Pintu</v>
      </c>
      <c r="C56" s="454">
        <f>KBP!C102</f>
        <v>1</v>
      </c>
      <c r="D56" s="454" t="str">
        <f>KBP!D102</f>
        <v>set</v>
      </c>
      <c r="E56" s="472">
        <v>350000</v>
      </c>
      <c r="F56" s="473">
        <f t="shared" si="5"/>
        <v>350000</v>
      </c>
    </row>
    <row r="57" spans="1:6" ht="15.5">
      <c r="A57" s="449"/>
      <c r="B57" s="448" t="str">
        <f>KBP!B103</f>
        <v>Engsel Pintu</v>
      </c>
      <c r="C57" s="454">
        <f>KBP!C103</f>
        <v>1.5</v>
      </c>
      <c r="D57" s="454" t="str">
        <f>KBP!D103</f>
        <v>stell</v>
      </c>
      <c r="E57" s="472">
        <f>EVALUASI!$E$1029</f>
        <v>75000</v>
      </c>
      <c r="F57" s="473">
        <f t="shared" si="5"/>
        <v>112500</v>
      </c>
    </row>
    <row r="58" spans="1:6" ht="15.5">
      <c r="A58" s="449"/>
      <c r="B58" s="448"/>
      <c r="C58" s="454"/>
      <c r="D58" s="454"/>
      <c r="E58" s="472"/>
      <c r="F58" s="473"/>
    </row>
    <row r="59" spans="1:6" ht="15.5">
      <c r="A59" s="449">
        <f>KBP!A105</f>
        <v>2</v>
      </c>
      <c r="B59" s="448" t="str">
        <f>KBP!B105</f>
        <v>Pintu P1 (3 unit)</v>
      </c>
      <c r="C59" s="454"/>
      <c r="D59" s="454"/>
      <c r="E59" s="472"/>
      <c r="F59" s="473"/>
    </row>
    <row r="60" spans="1:6" ht="15.5">
      <c r="A60" s="449"/>
      <c r="B60" s="448" t="str">
        <f>KBP!B106</f>
        <v>Tiang Kusen Alumunium (4 inch)</v>
      </c>
      <c r="C60" s="454">
        <f>KBP!C106</f>
        <v>15.330000000000002</v>
      </c>
      <c r="D60" s="454" t="str">
        <f>KBP!D106</f>
        <v>m</v>
      </c>
      <c r="E60" s="472">
        <f>EVALUASI!$F$993</f>
        <v>152542</v>
      </c>
      <c r="F60" s="473">
        <f t="shared" ref="F60:F63" si="6">C60*E60</f>
        <v>2338468.8600000003</v>
      </c>
    </row>
    <row r="61" spans="1:6" ht="15.5">
      <c r="A61" s="449"/>
      <c r="B61" s="448" t="str">
        <f>KBP!B107</f>
        <v xml:space="preserve">Daun Pintu Alumunium </v>
      </c>
      <c r="C61" s="454">
        <f>KBP!C107</f>
        <v>3</v>
      </c>
      <c r="D61" s="454" t="str">
        <f>KBP!D107</f>
        <v>bh</v>
      </c>
      <c r="E61" s="472">
        <f>$E$54</f>
        <v>1500000</v>
      </c>
      <c r="F61" s="473">
        <f t="shared" si="6"/>
        <v>4500000</v>
      </c>
    </row>
    <row r="62" spans="1:6" ht="15.5">
      <c r="A62" s="449"/>
      <c r="B62" s="448" t="str">
        <f>KBP!B108</f>
        <v>Engsel Pintu</v>
      </c>
      <c r="C62" s="454">
        <f>KBP!C108</f>
        <v>4.5</v>
      </c>
      <c r="D62" s="454" t="str">
        <f>KBP!D108</f>
        <v>stell</v>
      </c>
      <c r="E62" s="472">
        <f>EVALUASI!$E$1029</f>
        <v>75000</v>
      </c>
      <c r="F62" s="473">
        <f t="shared" si="6"/>
        <v>337500</v>
      </c>
    </row>
    <row r="63" spans="1:6" ht="15.5">
      <c r="A63" s="449"/>
      <c r="B63" s="448" t="str">
        <f>KBP!B109</f>
        <v>Kunci Set 2x Putar + Handle Pintu</v>
      </c>
      <c r="C63" s="454">
        <f>KBP!C109</f>
        <v>3</v>
      </c>
      <c r="D63" s="454" t="str">
        <f>KBP!D109</f>
        <v>set</v>
      </c>
      <c r="E63" s="472">
        <f>$E$56</f>
        <v>350000</v>
      </c>
      <c r="F63" s="473">
        <f t="shared" si="6"/>
        <v>1050000</v>
      </c>
    </row>
    <row r="64" spans="1:6" ht="15.5">
      <c r="A64" s="449"/>
      <c r="B64" s="448"/>
      <c r="C64" s="454"/>
      <c r="D64" s="454"/>
      <c r="E64" s="472"/>
      <c r="F64" s="473"/>
    </row>
    <row r="65" spans="1:6" ht="15.5">
      <c r="A65" s="449">
        <f>KBP!A111</f>
        <v>3</v>
      </c>
      <c r="B65" s="448" t="str">
        <f>KBP!B111</f>
        <v>Pintu P2 (1 unit)</v>
      </c>
      <c r="C65" s="454"/>
      <c r="D65" s="454"/>
      <c r="E65" s="472"/>
      <c r="F65" s="473"/>
    </row>
    <row r="66" spans="1:6" ht="15.5">
      <c r="A66" s="449"/>
      <c r="B66" s="448" t="str">
        <f>KBP!B112</f>
        <v>Tiang Kusen Alumunium (4 inch)</v>
      </c>
      <c r="C66" s="454">
        <f>KBP!C112</f>
        <v>4.9000000000000004</v>
      </c>
      <c r="D66" s="454" t="str">
        <f>KBP!D112</f>
        <v>m</v>
      </c>
      <c r="E66" s="472">
        <f>EVALUASI!$F$993</f>
        <v>152542</v>
      </c>
      <c r="F66" s="473">
        <f t="shared" ref="F66:F69" si="7">C66*E66</f>
        <v>747455.8</v>
      </c>
    </row>
    <row r="67" spans="1:6" ht="15.5">
      <c r="A67" s="449"/>
      <c r="B67" s="448" t="str">
        <f>KBP!B113</f>
        <v xml:space="preserve">Daun Pintu Alumunium </v>
      </c>
      <c r="C67" s="454">
        <f>KBP!C113</f>
        <v>1</v>
      </c>
      <c r="D67" s="454" t="str">
        <f>KBP!D113</f>
        <v>bh</v>
      </c>
      <c r="E67" s="472">
        <v>950000</v>
      </c>
      <c r="F67" s="473">
        <f t="shared" si="7"/>
        <v>950000</v>
      </c>
    </row>
    <row r="68" spans="1:6" ht="15.5">
      <c r="A68" s="449"/>
      <c r="B68" s="448" t="str">
        <f>KBP!B114</f>
        <v>Engsel Pintu</v>
      </c>
      <c r="C68" s="454">
        <f>KBP!C114</f>
        <v>1.5</v>
      </c>
      <c r="D68" s="454" t="str">
        <f>KBP!D114</f>
        <v>stell</v>
      </c>
      <c r="E68" s="472">
        <f>EVALUASI!$E$1029</f>
        <v>75000</v>
      </c>
      <c r="F68" s="473">
        <f t="shared" si="7"/>
        <v>112500</v>
      </c>
    </row>
    <row r="69" spans="1:6" ht="15.5">
      <c r="A69" s="449"/>
      <c r="B69" s="448" t="str">
        <f>KBP!B115</f>
        <v>Kunci Set 2x Putar + Handle Pintu</v>
      </c>
      <c r="C69" s="454">
        <f>KBP!C115</f>
        <v>1</v>
      </c>
      <c r="D69" s="454" t="str">
        <f>KBP!D115</f>
        <v>set</v>
      </c>
      <c r="E69" s="472">
        <f>$E$56</f>
        <v>350000</v>
      </c>
      <c r="F69" s="473">
        <f t="shared" si="7"/>
        <v>350000</v>
      </c>
    </row>
    <row r="70" spans="1:6" ht="15.5">
      <c r="A70" s="449"/>
      <c r="B70" s="448"/>
      <c r="C70" s="454"/>
      <c r="D70" s="454"/>
      <c r="E70" s="472"/>
      <c r="F70" s="473"/>
    </row>
    <row r="71" spans="1:6" ht="15.5">
      <c r="A71" s="449">
        <f>KBP!A117</f>
        <v>4</v>
      </c>
      <c r="B71" s="448" t="str">
        <f>KBP!B117</f>
        <v>Jendela J1 (2 unit)</v>
      </c>
      <c r="C71" s="454"/>
      <c r="D71" s="454"/>
      <c r="E71" s="472"/>
      <c r="F71" s="473"/>
    </row>
    <row r="72" spans="1:6" ht="15.5">
      <c r="A72" s="449"/>
      <c r="B72" s="448" t="str">
        <f>KBP!B118</f>
        <v>Tiang Kusen Alumunium (4 inch)</v>
      </c>
      <c r="C72" s="454">
        <f>KBP!C118</f>
        <v>9.4499999999999993</v>
      </c>
      <c r="D72" s="454" t="str">
        <f>KBP!D118</f>
        <v>m</v>
      </c>
      <c r="E72" s="472">
        <f>EVALUASI!$F$993</f>
        <v>152542</v>
      </c>
      <c r="F72" s="473">
        <f t="shared" ref="F72:F75" si="8">C72*E72</f>
        <v>1441521.9</v>
      </c>
    </row>
    <row r="73" spans="1:6" ht="15.5">
      <c r="A73" s="449"/>
      <c r="B73" s="448" t="str">
        <f>KBP!B119</f>
        <v>Slimar Aluminium 3/8</v>
      </c>
      <c r="C73" s="454">
        <f>KBP!C119</f>
        <v>8.48</v>
      </c>
      <c r="D73" s="454" t="str">
        <f>KBP!D119</f>
        <v>m</v>
      </c>
      <c r="E73" s="472">
        <f>EVALUASI!$F$1006</f>
        <v>169057</v>
      </c>
      <c r="F73" s="473">
        <f t="shared" si="8"/>
        <v>1433603.36</v>
      </c>
    </row>
    <row r="74" spans="1:6" ht="15.5">
      <c r="A74" s="449"/>
      <c r="B74" s="448" t="str">
        <f>KBP!B120</f>
        <v>Engsel Jendela Casement</v>
      </c>
      <c r="C74" s="454">
        <f>KBP!C120</f>
        <v>2</v>
      </c>
      <c r="D74" s="454" t="str">
        <f>KBP!D120</f>
        <v>set</v>
      </c>
      <c r="E74" s="472">
        <v>350000</v>
      </c>
      <c r="F74" s="473">
        <f t="shared" si="8"/>
        <v>700000</v>
      </c>
    </row>
    <row r="75" spans="1:6" ht="15.5">
      <c r="A75" s="449"/>
      <c r="B75" s="448" t="str">
        <f>KBP!B121</f>
        <v>Kaca Polos (ketebalan 5mm)</v>
      </c>
      <c r="C75" s="454">
        <f>KBP!C121</f>
        <v>2.0960000000000001</v>
      </c>
      <c r="D75" s="454" t="str">
        <f>KBP!D121</f>
        <v>m2</v>
      </c>
      <c r="E75" s="472">
        <f>$E$55</f>
        <v>326462.5</v>
      </c>
      <c r="F75" s="473">
        <f t="shared" si="8"/>
        <v>684265.4</v>
      </c>
    </row>
    <row r="76" spans="1:6" ht="15.5">
      <c r="A76" s="449"/>
      <c r="B76" s="448"/>
      <c r="C76" s="454"/>
      <c r="D76" s="454"/>
      <c r="E76" s="472"/>
      <c r="F76" s="473"/>
    </row>
    <row r="77" spans="1:6" ht="15.5">
      <c r="A77" s="449">
        <f>KBP!A123</f>
        <v>5</v>
      </c>
      <c r="B77" s="448" t="str">
        <f>KBP!B123</f>
        <v>Jendela J2 (1 unit)</v>
      </c>
      <c r="C77" s="454"/>
      <c r="D77" s="454"/>
      <c r="E77" s="472"/>
      <c r="F77" s="473"/>
    </row>
    <row r="78" spans="1:6" ht="15.5">
      <c r="A78" s="449"/>
      <c r="B78" s="448" t="str">
        <f>KBP!B124</f>
        <v>Tiang Kusen Alumunium (4 inch)</v>
      </c>
      <c r="C78" s="454">
        <f>KBP!C124</f>
        <v>5.6999999999999993</v>
      </c>
      <c r="D78" s="454" t="str">
        <f>KBP!D124</f>
        <v>m</v>
      </c>
      <c r="E78" s="472">
        <f>EVALUASI!$F$993</f>
        <v>152542</v>
      </c>
      <c r="F78" s="473">
        <f t="shared" ref="F78:F81" si="9">C78*E78</f>
        <v>869489.39999999991</v>
      </c>
    </row>
    <row r="79" spans="1:6" ht="15.5">
      <c r="A79" s="449"/>
      <c r="B79" s="448" t="str">
        <f>KBP!B125</f>
        <v>Slimar Aluminium 3/8</v>
      </c>
      <c r="C79" s="454">
        <f>KBP!C125</f>
        <v>4.2</v>
      </c>
      <c r="D79" s="454" t="str">
        <f>KBP!D125</f>
        <v>m</v>
      </c>
      <c r="E79" s="472">
        <f>EVALUASI!$F$1006</f>
        <v>169057</v>
      </c>
      <c r="F79" s="473">
        <f t="shared" si="9"/>
        <v>710039.4</v>
      </c>
    </row>
    <row r="80" spans="1:6" ht="15.5">
      <c r="A80" s="449"/>
      <c r="B80" s="448" t="str">
        <f>KBP!B126</f>
        <v>Engsel Jendela Casement</v>
      </c>
      <c r="C80" s="454">
        <f>KBP!C126</f>
        <v>1</v>
      </c>
      <c r="D80" s="454" t="str">
        <f>KBP!D126</f>
        <v>set</v>
      </c>
      <c r="E80" s="472">
        <v>350000</v>
      </c>
      <c r="F80" s="473">
        <f t="shared" si="9"/>
        <v>350000</v>
      </c>
    </row>
    <row r="81" spans="1:6" ht="15.5">
      <c r="A81" s="449"/>
      <c r="B81" s="448" t="str">
        <f>KBP!B127</f>
        <v>Kaca Polos (ketebalan 5mm)</v>
      </c>
      <c r="C81" s="454">
        <f>KBP!C127</f>
        <v>0.69900000000000007</v>
      </c>
      <c r="D81" s="454" t="str">
        <f>KBP!D127</f>
        <v>m2</v>
      </c>
      <c r="E81" s="472">
        <f>$E$55</f>
        <v>326462.5</v>
      </c>
      <c r="F81" s="473">
        <f t="shared" si="9"/>
        <v>228197.28750000003</v>
      </c>
    </row>
    <row r="82" spans="1:6" ht="15.5">
      <c r="A82" s="449"/>
      <c r="B82" s="448"/>
      <c r="C82" s="454"/>
      <c r="D82" s="454"/>
      <c r="E82" s="472"/>
      <c r="F82" s="473"/>
    </row>
    <row r="83" spans="1:6" ht="15.5">
      <c r="A83" s="449">
        <f>KBP!A129</f>
        <v>6</v>
      </c>
      <c r="B83" s="448" t="str">
        <f>KBP!B129</f>
        <v>Jendela J3 (1 unit)</v>
      </c>
      <c r="C83" s="454"/>
      <c r="D83" s="454"/>
      <c r="E83" s="472"/>
      <c r="F83" s="473"/>
    </row>
    <row r="84" spans="1:6" ht="15.5">
      <c r="A84" s="449"/>
      <c r="B84" s="448" t="str">
        <f>KBP!B130</f>
        <v>Kaca Polos (ketebalan 5mm)</v>
      </c>
      <c r="C84" s="454">
        <f>KBP!C130</f>
        <v>0.43</v>
      </c>
      <c r="D84" s="454" t="str">
        <f>KBP!D130</f>
        <v>m2</v>
      </c>
      <c r="E84" s="472">
        <f>$E$55</f>
        <v>326462.5</v>
      </c>
      <c r="F84" s="473">
        <f>C84*E84</f>
        <v>140378.875</v>
      </c>
    </row>
    <row r="85" spans="1:6" ht="15.5">
      <c r="A85" s="449"/>
      <c r="B85" s="448"/>
      <c r="C85" s="454"/>
      <c r="D85" s="454"/>
      <c r="E85" s="472"/>
      <c r="F85" s="473"/>
    </row>
    <row r="86" spans="1:6" ht="15.5">
      <c r="A86" s="449">
        <f>KBP!A132</f>
        <v>7</v>
      </c>
      <c r="B86" s="448" t="str">
        <f>KBP!B132</f>
        <v>Jendela J4 (1 unit)</v>
      </c>
      <c r="C86" s="454"/>
      <c r="D86" s="454"/>
      <c r="E86" s="472"/>
      <c r="F86" s="473"/>
    </row>
    <row r="87" spans="1:6" ht="15.5">
      <c r="A87" s="449"/>
      <c r="B87" s="448" t="str">
        <f>KBP!B133</f>
        <v>Tiang Kusen Alumunium (4 inch)</v>
      </c>
      <c r="C87" s="454">
        <f>KBP!C133</f>
        <v>4.0999999999999996</v>
      </c>
      <c r="D87" s="454" t="str">
        <f>KBP!D133</f>
        <v>m</v>
      </c>
      <c r="E87" s="472">
        <f>EVALUASI!$F$993</f>
        <v>152542</v>
      </c>
      <c r="F87" s="473">
        <f t="shared" ref="F87:F90" si="10">C87*E87</f>
        <v>625422.19999999995</v>
      </c>
    </row>
    <row r="88" spans="1:6" ht="15.5">
      <c r="A88" s="449"/>
      <c r="B88" s="448" t="str">
        <f>KBP!B134</f>
        <v>Slimar Aluminium 3/8</v>
      </c>
      <c r="C88" s="454">
        <f>KBP!C134</f>
        <v>5.4</v>
      </c>
      <c r="D88" s="454" t="str">
        <f>KBP!D134</f>
        <v>m</v>
      </c>
      <c r="E88" s="472">
        <f>EVALUASI!$F$1006</f>
        <v>169057</v>
      </c>
      <c r="F88" s="473">
        <f t="shared" si="10"/>
        <v>912907.8</v>
      </c>
    </row>
    <row r="89" spans="1:6" ht="15.5">
      <c r="A89" s="449"/>
      <c r="B89" s="448" t="str">
        <f>KBP!B135</f>
        <v>Engsel Jendela Casement</v>
      </c>
      <c r="C89" s="454">
        <f>KBP!C135</f>
        <v>2</v>
      </c>
      <c r="D89" s="454" t="str">
        <f>KBP!D135</f>
        <v>set</v>
      </c>
      <c r="E89" s="472">
        <v>350000</v>
      </c>
      <c r="F89" s="473">
        <f t="shared" si="10"/>
        <v>700000</v>
      </c>
    </row>
    <row r="90" spans="1:6" ht="15.5">
      <c r="A90" s="449"/>
      <c r="B90" s="448" t="str">
        <f>KBP!B136</f>
        <v>Kaca Polos (ketebalan 5 mm)</v>
      </c>
      <c r="C90" s="454">
        <f>KBP!C136</f>
        <v>0.504</v>
      </c>
      <c r="D90" s="454" t="str">
        <f>KBP!D136</f>
        <v>m2</v>
      </c>
      <c r="E90" s="472">
        <f>$E$55</f>
        <v>326462.5</v>
      </c>
      <c r="F90" s="473">
        <f t="shared" si="10"/>
        <v>164537.1</v>
      </c>
    </row>
    <row r="91" spans="1:6" ht="15.5">
      <c r="A91" s="449"/>
      <c r="B91" s="448"/>
      <c r="C91" s="454"/>
      <c r="D91" s="454"/>
      <c r="E91" s="472"/>
      <c r="F91" s="473"/>
    </row>
    <row r="92" spans="1:6" ht="15.5">
      <c r="A92" s="449">
        <f>KBP!A138</f>
        <v>8</v>
      </c>
      <c r="B92" s="448" t="str">
        <f>KBP!B138</f>
        <v>Ventilasi atas pintu (2 unit)</v>
      </c>
      <c r="C92" s="454"/>
      <c r="D92" s="454"/>
      <c r="E92" s="472"/>
      <c r="F92" s="473"/>
    </row>
    <row r="93" spans="1:6" ht="15.5">
      <c r="A93" s="449"/>
      <c r="B93" s="448" t="str">
        <f>KBP!B139</f>
        <v>Tiang Kusen Alumunium (4 inch + B123)</v>
      </c>
      <c r="C93" s="454">
        <f>KBP!C139</f>
        <v>10.542000000000002</v>
      </c>
      <c r="D93" s="454" t="str">
        <f>KBP!D139</f>
        <v>m</v>
      </c>
      <c r="E93" s="472">
        <f>EVALUASI!$F$993</f>
        <v>152542</v>
      </c>
      <c r="F93" s="473">
        <f t="shared" ref="F93:F94" si="11">C93*E93</f>
        <v>1608097.7640000002</v>
      </c>
    </row>
    <row r="94" spans="1:6" ht="15.5">
      <c r="A94" s="449"/>
      <c r="B94" s="448" t="str">
        <f>KBP!B140</f>
        <v>Kaca Polos (ketebalan 5 mm)</v>
      </c>
      <c r="C94" s="454">
        <f>KBP!C140</f>
        <v>3.3879999999999999</v>
      </c>
      <c r="D94" s="454" t="str">
        <f>KBP!D140</f>
        <v>m2</v>
      </c>
      <c r="E94" s="472">
        <f>$E$55</f>
        <v>326462.5</v>
      </c>
      <c r="F94" s="473">
        <f t="shared" si="11"/>
        <v>1106054.95</v>
      </c>
    </row>
    <row r="95" spans="1:6" ht="15.5">
      <c r="A95" s="449"/>
      <c r="B95" s="448"/>
      <c r="C95" s="454"/>
      <c r="D95" s="454"/>
      <c r="E95" s="472"/>
      <c r="F95" s="476">
        <f>SUM(F38:F94)</f>
        <v>136955930.55463335</v>
      </c>
    </row>
    <row r="96" spans="1:6" ht="15.5">
      <c r="A96" s="471" t="str">
        <f>KBP!A143</f>
        <v>V</v>
      </c>
      <c r="B96" s="533" t="str">
        <f>KBP!B143</f>
        <v>TAHAP PEKERJAAN INSTALASI ELEKTRIK DAN PIPA LEDENG</v>
      </c>
      <c r="C96" s="534"/>
      <c r="D96" s="534"/>
      <c r="E96" s="534"/>
      <c r="F96" s="535"/>
    </row>
    <row r="97" spans="1:6" ht="15.5">
      <c r="A97" s="474" t="str">
        <f>KBP!A144</f>
        <v>5.1</v>
      </c>
      <c r="B97" s="475" t="str">
        <f>KBP!B144</f>
        <v>Pekerjaan Sambungan Listrik</v>
      </c>
      <c r="C97" s="454"/>
      <c r="D97" s="454"/>
      <c r="E97" s="472"/>
      <c r="F97" s="473"/>
    </row>
    <row r="98" spans="1:6" ht="15.5">
      <c r="A98" s="449">
        <f>KBP!A145</f>
        <v>1</v>
      </c>
      <c r="B98" s="448" t="str">
        <f>KBP!B145</f>
        <v>Pemasangan Sambungan Kabel Titik Lampu</v>
      </c>
      <c r="C98" s="454">
        <f>KBP!C145</f>
        <v>11</v>
      </c>
      <c r="D98" s="454" t="str">
        <f>KBP!D145</f>
        <v>titik</v>
      </c>
      <c r="E98" s="472">
        <f>EVALUASI!$F$1153</f>
        <v>330200</v>
      </c>
      <c r="F98" s="473">
        <f t="shared" ref="F98:F111" si="12">C98*E98</f>
        <v>3632200</v>
      </c>
    </row>
    <row r="99" spans="1:6" ht="15.5">
      <c r="A99" s="449">
        <f>KBP!A146</f>
        <v>2</v>
      </c>
      <c r="B99" s="448" t="str">
        <f>KBP!B146</f>
        <v>Pemasangan Sambungan Kabel Stop Kontak</v>
      </c>
      <c r="C99" s="454">
        <f>KBP!C146</f>
        <v>11</v>
      </c>
      <c r="D99" s="454" t="str">
        <f>KBP!D146</f>
        <v>titik</v>
      </c>
      <c r="E99" s="472">
        <f>EVALUASI!$F$1126</f>
        <v>240800</v>
      </c>
      <c r="F99" s="473">
        <f t="shared" si="12"/>
        <v>2648800</v>
      </c>
    </row>
    <row r="100" spans="1:6" ht="15.5">
      <c r="A100" s="449">
        <f>KBP!A147</f>
        <v>3</v>
      </c>
      <c r="B100" s="448" t="str">
        <f>KBP!B147</f>
        <v>Pemasangan Sambungan Kabel Power</v>
      </c>
      <c r="C100" s="454">
        <f>KBP!C147</f>
        <v>1</v>
      </c>
      <c r="D100" s="454" t="str">
        <f>KBP!D147</f>
        <v>Ls</v>
      </c>
      <c r="E100" s="472">
        <v>2250000</v>
      </c>
      <c r="F100" s="473">
        <f t="shared" si="12"/>
        <v>2250000</v>
      </c>
    </row>
    <row r="101" spans="1:6" ht="15.5">
      <c r="A101" s="449">
        <f>KBP!A148</f>
        <v>4</v>
      </c>
      <c r="B101" s="448" t="str">
        <f>KBP!B148</f>
        <v>Pemasangan Panel MCB 6 A</v>
      </c>
      <c r="C101" s="454">
        <f>KBP!C148</f>
        <v>3</v>
      </c>
      <c r="D101" s="454" t="str">
        <f>KBP!D148</f>
        <v>bh</v>
      </c>
      <c r="E101" s="482">
        <f>(67500+60000)*3</f>
        <v>382500</v>
      </c>
      <c r="F101" s="473">
        <f t="shared" si="12"/>
        <v>1147500</v>
      </c>
    </row>
    <row r="102" spans="1:6" ht="15.5">
      <c r="A102" s="449">
        <f>KBP!A149</f>
        <v>5</v>
      </c>
      <c r="B102" s="448" t="str">
        <f>KBP!B149</f>
        <v>Pemasangan Lampu LED Philips (12 watt)</v>
      </c>
      <c r="C102" s="454">
        <f>KBP!C149</f>
        <v>4</v>
      </c>
      <c r="D102" s="454" t="str">
        <f>KBP!D149</f>
        <v>bh</v>
      </c>
      <c r="E102" s="472">
        <v>75000</v>
      </c>
      <c r="F102" s="473">
        <f t="shared" si="12"/>
        <v>300000</v>
      </c>
    </row>
    <row r="103" spans="1:6" ht="15.5">
      <c r="A103" s="449">
        <f>KBP!A150</f>
        <v>6</v>
      </c>
      <c r="B103" s="448" t="str">
        <f>KBP!B150</f>
        <v>Pemasangan Lampu LED Philips (7 watt)</v>
      </c>
      <c r="C103" s="454">
        <f>KBP!C150</f>
        <v>1</v>
      </c>
      <c r="D103" s="454" t="str">
        <f>KBP!D150</f>
        <v>bh</v>
      </c>
      <c r="E103" s="472">
        <v>65000</v>
      </c>
      <c r="F103" s="473">
        <f t="shared" si="12"/>
        <v>65000</v>
      </c>
    </row>
    <row r="104" spans="1:6" ht="15.5">
      <c r="A104" s="449">
        <f>KBP!A151</f>
        <v>7</v>
      </c>
      <c r="B104" s="448" t="str">
        <f>KBP!B151</f>
        <v>Pemasangan Lampu Downlight Outbow (12 watt)</v>
      </c>
      <c r="C104" s="454">
        <f>KBP!C151</f>
        <v>3</v>
      </c>
      <c r="D104" s="454" t="str">
        <f>KBP!D151</f>
        <v>bh</v>
      </c>
      <c r="E104" s="472">
        <v>125000</v>
      </c>
      <c r="F104" s="473">
        <f t="shared" si="12"/>
        <v>375000</v>
      </c>
    </row>
    <row r="105" spans="1:6" ht="15.5">
      <c r="A105" s="449">
        <f>KBP!A152</f>
        <v>8</v>
      </c>
      <c r="B105" s="448" t="str">
        <f>KBP!B152</f>
        <v>Stop Kontak AC</v>
      </c>
      <c r="C105" s="454">
        <f>KBP!C152</f>
        <v>3</v>
      </c>
      <c r="D105" s="454" t="str">
        <f>KBP!D152</f>
        <v>bh</v>
      </c>
      <c r="E105" s="472">
        <v>60000</v>
      </c>
      <c r="F105" s="473">
        <f t="shared" si="12"/>
        <v>180000</v>
      </c>
    </row>
    <row r="106" spans="1:6" ht="15.5">
      <c r="A106" s="449">
        <f>KBP!A153</f>
        <v>9</v>
      </c>
      <c r="B106" s="448" t="str">
        <f>KBP!B153</f>
        <v xml:space="preserve">Stop Kontak </v>
      </c>
      <c r="C106" s="454">
        <f>KBP!C153</f>
        <v>7</v>
      </c>
      <c r="D106" s="454" t="str">
        <f>KBP!D153</f>
        <v>bh</v>
      </c>
      <c r="E106" s="472">
        <v>60000</v>
      </c>
      <c r="F106" s="473">
        <f t="shared" si="12"/>
        <v>420000</v>
      </c>
    </row>
    <row r="107" spans="1:6" ht="15.5">
      <c r="A107" s="449">
        <f>KBP!A154</f>
        <v>10</v>
      </c>
      <c r="B107" s="448" t="str">
        <f>KBP!B154</f>
        <v xml:space="preserve">Stop Kontak TV </v>
      </c>
      <c r="C107" s="454">
        <f>KBP!C154</f>
        <v>1</v>
      </c>
      <c r="D107" s="454" t="str">
        <f>KBP!D154</f>
        <v>m</v>
      </c>
      <c r="E107" s="472">
        <v>60000</v>
      </c>
      <c r="F107" s="473">
        <f t="shared" si="12"/>
        <v>60000</v>
      </c>
    </row>
    <row r="108" spans="1:6" ht="15.5">
      <c r="A108" s="449">
        <f>KBP!A155</f>
        <v>11</v>
      </c>
      <c r="B108" s="448" t="str">
        <f>KBP!B155</f>
        <v>Saklar Tunggal</v>
      </c>
      <c r="C108" s="454">
        <f>KBP!C155</f>
        <v>7</v>
      </c>
      <c r="D108" s="454" t="str">
        <f>KBP!D155</f>
        <v>bh</v>
      </c>
      <c r="E108" s="472">
        <f>EVALUASI!$F$1259</f>
        <v>66550</v>
      </c>
      <c r="F108" s="473">
        <f t="shared" si="12"/>
        <v>465850</v>
      </c>
    </row>
    <row r="109" spans="1:6" ht="15.5">
      <c r="A109" s="449">
        <f>KBP!A156</f>
        <v>12</v>
      </c>
      <c r="B109" s="448" t="str">
        <f>KBP!B156</f>
        <v>Saklar Ganda</v>
      </c>
      <c r="C109" s="454">
        <f>KBP!C156</f>
        <v>2</v>
      </c>
      <c r="D109" s="454" t="str">
        <f>KBP!D156</f>
        <v>bh</v>
      </c>
      <c r="E109" s="472">
        <f>EVALUASI!$F$1269</f>
        <v>83500</v>
      </c>
      <c r="F109" s="473">
        <f t="shared" si="12"/>
        <v>167000</v>
      </c>
    </row>
    <row r="110" spans="1:6" ht="15.5">
      <c r="A110" s="449">
        <f>KBP!A157</f>
        <v>13</v>
      </c>
      <c r="B110" s="448" t="str">
        <f>KBP!B157</f>
        <v>Kipas Pembuangan Udara</v>
      </c>
      <c r="C110" s="454">
        <f>KBP!C157</f>
        <v>1</v>
      </c>
      <c r="D110" s="454" t="str">
        <f>KBP!D157</f>
        <v>bh</v>
      </c>
      <c r="E110" s="472">
        <v>750000</v>
      </c>
      <c r="F110" s="473">
        <f t="shared" si="12"/>
        <v>750000</v>
      </c>
    </row>
    <row r="111" spans="1:6" ht="15.5">
      <c r="A111" s="449">
        <f>KBP!A158</f>
        <v>14</v>
      </c>
      <c r="B111" s="448" t="str">
        <f>KBP!B158</f>
        <v>Lampu LED Strip</v>
      </c>
      <c r="C111" s="454">
        <f>KBP!C158</f>
        <v>11.7</v>
      </c>
      <c r="D111" s="454" t="str">
        <f>KBP!D158</f>
        <v>m</v>
      </c>
      <c r="E111" s="472">
        <v>85000</v>
      </c>
      <c r="F111" s="473">
        <f t="shared" si="12"/>
        <v>994499.99999999988</v>
      </c>
    </row>
    <row r="112" spans="1:6" ht="15.5">
      <c r="A112" s="449"/>
      <c r="B112" s="448"/>
      <c r="C112" s="454"/>
      <c r="D112" s="454"/>
      <c r="E112" s="472"/>
      <c r="F112" s="473"/>
    </row>
    <row r="113" spans="1:8" ht="15.5">
      <c r="A113" s="474" t="str">
        <f>KBP!A160</f>
        <v>5.2</v>
      </c>
      <c r="B113" s="475" t="str">
        <f>KBP!B160</f>
        <v>Pekerjaan Pipa Saluran Air</v>
      </c>
      <c r="C113" s="454"/>
      <c r="D113" s="454"/>
      <c r="E113" s="472"/>
      <c r="F113" s="473"/>
    </row>
    <row r="114" spans="1:8" ht="15.5">
      <c r="A114" s="449">
        <f>KBP!A161</f>
        <v>1</v>
      </c>
      <c r="B114" s="448" t="str">
        <f>KBP!B161</f>
        <v>Pemasangan Pipa Saluran Air Bersih (3/4 inch)</v>
      </c>
      <c r="C114" s="454">
        <f>KBP!C161</f>
        <v>15.723000000000001</v>
      </c>
      <c r="D114" s="454" t="str">
        <f>KBP!D161</f>
        <v>m</v>
      </c>
      <c r="E114" s="472">
        <f>EVALUASI!$F$1293</f>
        <v>28015.5</v>
      </c>
      <c r="F114" s="473">
        <f t="shared" ref="F114:F126" si="13">C114*E114</f>
        <v>440487.70650000003</v>
      </c>
    </row>
    <row r="115" spans="1:8" ht="15.5">
      <c r="A115" s="449">
        <f>KBP!A162</f>
        <v>2</v>
      </c>
      <c r="B115" s="448" t="str">
        <f>KBP!B162</f>
        <v>Pemasangan Pipa Saluran Air Kotor (4 inch)</v>
      </c>
      <c r="C115" s="454">
        <f>KBP!C162</f>
        <v>48.897999999999996</v>
      </c>
      <c r="D115" s="454" t="str">
        <f>KBP!D162</f>
        <v>m</v>
      </c>
      <c r="E115" s="472">
        <f>EVALUASI!$F$1317</f>
        <v>65796.899999999994</v>
      </c>
      <c r="F115" s="473">
        <f t="shared" si="13"/>
        <v>3217336.8161999993</v>
      </c>
    </row>
    <row r="116" spans="1:8" ht="15.5">
      <c r="A116" s="449">
        <f>KBP!A163</f>
        <v>3</v>
      </c>
      <c r="B116" s="448" t="str">
        <f>KBP!B163</f>
        <v>Mesin Pompa Air Sumur Bawah Tanah</v>
      </c>
      <c r="C116" s="454">
        <f>KBP!C163</f>
        <v>1</v>
      </c>
      <c r="D116" s="454" t="str">
        <f>KBP!D163</f>
        <v>bh</v>
      </c>
      <c r="E116" s="472">
        <v>4500000</v>
      </c>
      <c r="F116" s="473">
        <f t="shared" si="13"/>
        <v>4500000</v>
      </c>
    </row>
    <row r="117" spans="1:8" ht="15.5">
      <c r="A117" s="449">
        <f>KBP!A164</f>
        <v>4</v>
      </c>
      <c r="B117" s="448" t="str">
        <f>KBP!B164</f>
        <v>Tangki Penampungan Limbah (Septictank)</v>
      </c>
      <c r="C117" s="454">
        <f>KBP!C164</f>
        <v>1</v>
      </c>
      <c r="D117" s="454" t="str">
        <f>KBP!D164</f>
        <v>bh</v>
      </c>
      <c r="E117" s="472">
        <v>4500000</v>
      </c>
      <c r="F117" s="473">
        <f t="shared" si="13"/>
        <v>4500000</v>
      </c>
    </row>
    <row r="118" spans="1:8" ht="15.5">
      <c r="A118" s="449">
        <f>KBP!A165</f>
        <v>5</v>
      </c>
      <c r="B118" s="448" t="str">
        <f>KBP!B165</f>
        <v>Wadah bak pengendalian limbah</v>
      </c>
      <c r="C118" s="454">
        <f>KBP!C165</f>
        <v>3</v>
      </c>
      <c r="D118" s="454" t="str">
        <f>KBP!D165</f>
        <v>bh</v>
      </c>
      <c r="E118" s="472">
        <v>350000</v>
      </c>
      <c r="F118" s="473">
        <f t="shared" si="13"/>
        <v>1050000</v>
      </c>
      <c r="H118" s="412"/>
    </row>
    <row r="119" spans="1:8" ht="15.5">
      <c r="A119" s="449">
        <f>KBP!A166</f>
        <v>6</v>
      </c>
      <c r="B119" s="448" t="str">
        <f>KBP!B166</f>
        <v>Pemasangan Kran Air untuk Wastafel</v>
      </c>
      <c r="C119" s="454">
        <f>KBP!C166</f>
        <v>1</v>
      </c>
      <c r="D119" s="454" t="str">
        <f>KBP!D166</f>
        <v>bh</v>
      </c>
      <c r="E119" s="472">
        <v>420000</v>
      </c>
      <c r="F119" s="473">
        <f t="shared" si="13"/>
        <v>420000</v>
      </c>
      <c r="H119" s="483"/>
    </row>
    <row r="120" spans="1:8" ht="15.5">
      <c r="A120" s="449">
        <f>KBP!A167</f>
        <v>7</v>
      </c>
      <c r="B120" s="448" t="str">
        <f>KBP!B167</f>
        <v>Pemasangan Bak Cuci Tangan</v>
      </c>
      <c r="C120" s="454">
        <f>KBP!C167</f>
        <v>1</v>
      </c>
      <c r="D120" s="454" t="str">
        <f>KBP!D167</f>
        <v>bh</v>
      </c>
      <c r="E120" s="472">
        <v>780000</v>
      </c>
      <c r="F120" s="473">
        <f t="shared" si="13"/>
        <v>780000</v>
      </c>
      <c r="H120" s="483"/>
    </row>
    <row r="121" spans="1:8" ht="15.5">
      <c r="A121" s="449">
        <f>KBP!A168</f>
        <v>8</v>
      </c>
      <c r="B121" s="448" t="str">
        <f>KBP!B168</f>
        <v>Pemasangan Kran Air untuk Sink Dapur</v>
      </c>
      <c r="C121" s="454">
        <f>KBP!C168</f>
        <v>1</v>
      </c>
      <c r="D121" s="454" t="str">
        <f>KBP!D168</f>
        <v>bh</v>
      </c>
      <c r="E121" s="472">
        <v>625000</v>
      </c>
      <c r="F121" s="473">
        <f t="shared" si="13"/>
        <v>625000</v>
      </c>
      <c r="H121" s="483"/>
    </row>
    <row r="122" spans="1:8" ht="15.5">
      <c r="A122" s="449">
        <f>KBP!A169</f>
        <v>9</v>
      </c>
      <c r="B122" s="448" t="str">
        <f>KBP!B169</f>
        <v>Pemasangan Sink Dapur</v>
      </c>
      <c r="C122" s="454">
        <f>KBP!C169</f>
        <v>1</v>
      </c>
      <c r="D122" s="454" t="str">
        <f>KBP!D169</f>
        <v>bh</v>
      </c>
      <c r="E122" s="472">
        <v>2300000</v>
      </c>
      <c r="F122" s="473">
        <f t="shared" si="13"/>
        <v>2300000</v>
      </c>
      <c r="H122" s="483"/>
    </row>
    <row r="123" spans="1:8" ht="15.5">
      <c r="A123" s="449">
        <f>KBP!A170</f>
        <v>10</v>
      </c>
      <c r="B123" s="448" t="str">
        <f>KBP!B170</f>
        <v>Pemasangan Shower Tangan dan Kran Cabang</v>
      </c>
      <c r="C123" s="454">
        <f>KBP!C170</f>
        <v>1</v>
      </c>
      <c r="D123" s="454" t="str">
        <f>KBP!D170</f>
        <v>bh</v>
      </c>
      <c r="E123" s="472">
        <f>EVALUASI!$F$1378</f>
        <v>1721250</v>
      </c>
      <c r="F123" s="473">
        <f t="shared" si="13"/>
        <v>1721250</v>
      </c>
    </row>
    <row r="124" spans="1:8" ht="15.5">
      <c r="A124" s="449">
        <f>KBP!A171</f>
        <v>11</v>
      </c>
      <c r="B124" s="448" t="str">
        <f>KBP!B171</f>
        <v>Pemasangan Toilet Duduk dan Shower Jet</v>
      </c>
      <c r="C124" s="454">
        <f>KBP!C171</f>
        <v>1</v>
      </c>
      <c r="D124" s="454" t="str">
        <f>KBP!D171</f>
        <v>bh</v>
      </c>
      <c r="E124" s="472">
        <f>EVALUASI!$F$1353</f>
        <v>2954900</v>
      </c>
      <c r="F124" s="473">
        <f t="shared" si="13"/>
        <v>2954900</v>
      </c>
    </row>
    <row r="125" spans="1:8" ht="15.5">
      <c r="A125" s="449">
        <f>KBP!A172</f>
        <v>12</v>
      </c>
      <c r="B125" s="448" t="str">
        <f>KBP!B172</f>
        <v>Saluran Pembuangan Air Lantai</v>
      </c>
      <c r="C125" s="454">
        <f>KBP!C172</f>
        <v>1</v>
      </c>
      <c r="D125" s="454" t="str">
        <f>KBP!D172</f>
        <v>bh</v>
      </c>
      <c r="E125" s="472">
        <f>EVALUASI!$F$1415</f>
        <v>119450</v>
      </c>
      <c r="F125" s="473">
        <f t="shared" si="13"/>
        <v>119450</v>
      </c>
    </row>
    <row r="126" spans="1:8" ht="15.5">
      <c r="A126" s="449">
        <f>KBP!A173</f>
        <v>13</v>
      </c>
      <c r="B126" s="448" t="str">
        <f>KBP!B173</f>
        <v>Saluran Pembuangan Air Atap</v>
      </c>
      <c r="C126" s="454">
        <f>KBP!C173</f>
        <v>5</v>
      </c>
      <c r="D126" s="454" t="str">
        <f>KBP!D173</f>
        <v>bh</v>
      </c>
      <c r="E126" s="472">
        <f>EVALUASI!$F$1415</f>
        <v>119450</v>
      </c>
      <c r="F126" s="473">
        <f t="shared" si="13"/>
        <v>597250</v>
      </c>
    </row>
    <row r="127" spans="1:8" ht="15.5">
      <c r="A127" s="449"/>
      <c r="B127" s="448"/>
      <c r="C127" s="454"/>
      <c r="D127" s="454"/>
      <c r="E127" s="472"/>
      <c r="F127" s="476">
        <f>SUM(F98:F126)</f>
        <v>36681524.522699997</v>
      </c>
    </row>
    <row r="128" spans="1:8" ht="15.5">
      <c r="A128" s="471" t="str">
        <f>KBP!A175</f>
        <v>VI</v>
      </c>
      <c r="B128" s="533" t="str">
        <f>KBP!B175</f>
        <v>TAHAP PEMASANGAN LANGIT-LANGIT DAN GENTENG</v>
      </c>
      <c r="C128" s="534"/>
      <c r="D128" s="534"/>
      <c r="E128" s="534"/>
      <c r="F128" s="535"/>
    </row>
    <row r="129" spans="1:6" ht="15.5">
      <c r="A129" s="449">
        <f>KBP!A176</f>
        <v>1</v>
      </c>
      <c r="B129" s="448" t="str">
        <f>KBP!B176</f>
        <v>Pemasangan Plafon Gypsumboard dengan Rangka Hollow</v>
      </c>
      <c r="C129" s="454">
        <f>KBP!C176</f>
        <v>48.150449999999999</v>
      </c>
      <c r="D129" s="454" t="str">
        <f>KBP!D176</f>
        <v>m2</v>
      </c>
      <c r="E129" s="472">
        <f>EVALUASI!$F$871</f>
        <v>182474.5</v>
      </c>
      <c r="F129" s="473">
        <f t="shared" ref="F129:F137" si="14">C129*E129</f>
        <v>8786229.2885250002</v>
      </c>
    </row>
    <row r="130" spans="1:6" ht="15.5">
      <c r="A130" s="449">
        <f>KBP!A179</f>
        <v>2</v>
      </c>
      <c r="B130" s="448" t="str">
        <f>KBP!B179</f>
        <v>Pemasangan Langit-langit Model Drop Ceiling</v>
      </c>
      <c r="C130" s="454">
        <f>KBP!C179</f>
        <v>11.7</v>
      </c>
      <c r="D130" s="454" t="str">
        <f>KBP!D179</f>
        <v>m2</v>
      </c>
      <c r="E130" s="472">
        <f>EVALUASI!$F$871</f>
        <v>182474.5</v>
      </c>
      <c r="F130" s="473">
        <f t="shared" si="14"/>
        <v>2134951.65</v>
      </c>
    </row>
    <row r="131" spans="1:6" ht="15.5">
      <c r="A131" s="449">
        <f>KBP!A180</f>
        <v>3</v>
      </c>
      <c r="B131" s="448" t="str">
        <f>KBP!B180</f>
        <v>Pemasangan Plafon Calsiboard dengan Rangka Hollow</v>
      </c>
      <c r="C131" s="454">
        <f>KBP!C180</f>
        <v>4</v>
      </c>
      <c r="D131" s="454" t="str">
        <f>KBP!D180</f>
        <v>m2</v>
      </c>
      <c r="E131" s="472">
        <f>EVALUASI!$F$856</f>
        <v>190112.5</v>
      </c>
      <c r="F131" s="473">
        <f t="shared" si="14"/>
        <v>760450</v>
      </c>
    </row>
    <row r="132" spans="1:6" ht="15.5">
      <c r="A132" s="449">
        <f>KBP!A181</f>
        <v>4</v>
      </c>
      <c r="B132" s="448" t="str">
        <f>KBP!B181</f>
        <v>Pemasangan List Langit-langit Bahan Gypsum</v>
      </c>
      <c r="C132" s="454">
        <f>KBP!C181</f>
        <v>42.05</v>
      </c>
      <c r="D132" s="454" t="str">
        <f>KBP!D181</f>
        <v>m</v>
      </c>
      <c r="E132" s="472">
        <f>EVALUASI!$F$883</f>
        <v>34250</v>
      </c>
      <c r="F132" s="473">
        <f t="shared" si="14"/>
        <v>1440212.5</v>
      </c>
    </row>
    <row r="133" spans="1:6" ht="15.5">
      <c r="A133" s="449">
        <f>KBP!A182</f>
        <v>5</v>
      </c>
      <c r="B133" s="448" t="str">
        <f>KBP!B182</f>
        <v>Pemasangan Rangka Genteng CNP (ukuran 150x50x1,6 mm)</v>
      </c>
      <c r="C133" s="454">
        <f>KBP!C182</f>
        <v>144.52374999999998</v>
      </c>
      <c r="D133" s="454" t="str">
        <f>KBP!D182</f>
        <v>kg</v>
      </c>
      <c r="E133" s="472">
        <f>EVALUASI!$F$794</f>
        <v>32065</v>
      </c>
      <c r="F133" s="473">
        <f t="shared" si="14"/>
        <v>4634154.0437499993</v>
      </c>
    </row>
    <row r="134" spans="1:6" ht="15.5">
      <c r="A134" s="449">
        <f>KBP!A183</f>
        <v>6</v>
      </c>
      <c r="B134" s="448" t="str">
        <f>KBP!B183</f>
        <v>Pemasangan Rangka Genteng Galvalume Merek Kencana</v>
      </c>
      <c r="C134" s="454">
        <f>KBP!C183</f>
        <v>27.625</v>
      </c>
      <c r="D134" s="454" t="str">
        <f>KBP!D183</f>
        <v>m2</v>
      </c>
      <c r="E134" s="472">
        <f>EVALUASI!$F$805</f>
        <v>248150.00000000003</v>
      </c>
      <c r="F134" s="473">
        <f t="shared" si="14"/>
        <v>6855143.7500000009</v>
      </c>
    </row>
    <row r="135" spans="1:6" ht="15.5">
      <c r="A135" s="449">
        <f>KBP!A184</f>
        <v>7</v>
      </c>
      <c r="B135" s="448" t="str">
        <f>KBP!B184</f>
        <v>Pemasangan Penutup Atap Genteng Karang Pilang</v>
      </c>
      <c r="C135" s="454">
        <f>KBP!C184</f>
        <v>35.171250000000001</v>
      </c>
      <c r="D135" s="454" t="str">
        <f>KBP!D184</f>
        <v>m2</v>
      </c>
      <c r="E135" s="472">
        <f>EVALUASI!$F$816</f>
        <v>152445</v>
      </c>
      <c r="F135" s="473">
        <f t="shared" si="14"/>
        <v>5361681.2062499998</v>
      </c>
    </row>
    <row r="136" spans="1:6" ht="15.5">
      <c r="A136" s="449">
        <f>KBP!A185</f>
        <v>8</v>
      </c>
      <c r="B136" s="448" t="str">
        <f>KBP!B185</f>
        <v>Pemasangan Puing Genteng Karang Pilang</v>
      </c>
      <c r="C136" s="454">
        <f>KBP!C185</f>
        <v>5.65</v>
      </c>
      <c r="D136" s="454" t="str">
        <f>KBP!D185</f>
        <v>m</v>
      </c>
      <c r="E136" s="472">
        <f>EVALUASI!$F$829</f>
        <v>139689.33333333331</v>
      </c>
      <c r="F136" s="473">
        <f t="shared" si="14"/>
        <v>789244.73333333328</v>
      </c>
    </row>
    <row r="137" spans="1:6" ht="15.5">
      <c r="A137" s="449">
        <f>KBP!A186</f>
        <v>9</v>
      </c>
      <c r="B137" s="448" t="str">
        <f>KBP!B186</f>
        <v>Pemasangan Woodplank untuk Dekorasi Lisplank</v>
      </c>
      <c r="C137" s="454">
        <f>KBP!C186</f>
        <v>11.3</v>
      </c>
      <c r="D137" s="454" t="str">
        <f>KBP!D186</f>
        <v>m</v>
      </c>
      <c r="E137" s="472">
        <f>EVALUASI!$F$841</f>
        <v>63809.966666666667</v>
      </c>
      <c r="F137" s="473">
        <f t="shared" si="14"/>
        <v>721052.62333333341</v>
      </c>
    </row>
    <row r="138" spans="1:6" ht="15.5">
      <c r="A138" s="449"/>
      <c r="B138" s="448"/>
      <c r="C138" s="454"/>
      <c r="D138" s="454"/>
      <c r="E138" s="472"/>
      <c r="F138" s="476">
        <f>SUM(F129:F137)</f>
        <v>31483119.795191672</v>
      </c>
    </row>
    <row r="139" spans="1:6" ht="15.5">
      <c r="A139" s="471" t="str">
        <f>KBP!A188</f>
        <v>VII</v>
      </c>
      <c r="B139" s="533" t="str">
        <f>KBP!B188</f>
        <v>TAHAP PENYELESAIAN KONSTRUKSI BANGUNAN</v>
      </c>
      <c r="C139" s="534"/>
      <c r="D139" s="534"/>
      <c r="E139" s="534"/>
      <c r="F139" s="535"/>
    </row>
    <row r="140" spans="1:6" ht="15.5">
      <c r="A140" s="449">
        <f>KBP!A189</f>
        <v>1</v>
      </c>
      <c r="B140" s="448" t="str">
        <f>KBP!B189</f>
        <v>Pengecatan Bagian Luar Bangunan</v>
      </c>
      <c r="C140" s="454">
        <f>KBP!C189</f>
        <v>276.14499999999992</v>
      </c>
      <c r="D140" s="454" t="str">
        <f>KBP!D189</f>
        <v>m2</v>
      </c>
      <c r="E140" s="472">
        <f>EVALUASI!$F$573</f>
        <v>31762</v>
      </c>
      <c r="F140" s="473">
        <f t="shared" ref="F140:F143" si="15">C140*E140</f>
        <v>8770917.4899999984</v>
      </c>
    </row>
    <row r="141" spans="1:6" ht="15.5">
      <c r="A141" s="449">
        <f>KBP!A202</f>
        <v>2</v>
      </c>
      <c r="B141" s="448" t="str">
        <f>KBP!B202</f>
        <v>Pengecatan Bagian Dalam Bangunan</v>
      </c>
      <c r="C141" s="454">
        <f>KBP!C202</f>
        <v>150.83499999999998</v>
      </c>
      <c r="D141" s="454" t="str">
        <f>KBP!D202</f>
        <v>m2</v>
      </c>
      <c r="E141" s="472">
        <f>EVALUASI!$F$560</f>
        <v>24262</v>
      </c>
      <c r="F141" s="473">
        <f t="shared" si="15"/>
        <v>3659558.7699999996</v>
      </c>
    </row>
    <row r="142" spans="1:6" ht="15.5">
      <c r="A142" s="449">
        <f>KBP!A215</f>
        <v>3</v>
      </c>
      <c r="B142" s="448" t="str">
        <f>KBP!B215</f>
        <v>Pengecatan pada Langit-langit Bangunan</v>
      </c>
      <c r="C142" s="454">
        <f>KBP!C215</f>
        <v>63.850449999999995</v>
      </c>
      <c r="D142" s="454" t="str">
        <f>KBP!D215</f>
        <v>m2</v>
      </c>
      <c r="E142" s="472">
        <f>EVALUASI!$F$560</f>
        <v>24262</v>
      </c>
      <c r="F142" s="473">
        <f t="shared" si="15"/>
        <v>1549139.6179</v>
      </c>
    </row>
    <row r="143" spans="1:6" ht="15.5">
      <c r="A143" s="449">
        <f>KBP!A217</f>
        <v>4</v>
      </c>
      <c r="B143" s="448" t="str">
        <f>KBP!B217</f>
        <v>Pemberian Lapisan Anti Air pada Talang</v>
      </c>
      <c r="C143" s="454">
        <f>KBP!C217</f>
        <v>30.497</v>
      </c>
      <c r="D143" s="454" t="str">
        <f>KBP!D217</f>
        <v>m2</v>
      </c>
      <c r="E143" s="472">
        <f>EVALUASI!$F$585</f>
        <v>46405</v>
      </c>
      <c r="F143" s="473">
        <f t="shared" si="15"/>
        <v>1415213.2849999999</v>
      </c>
    </row>
    <row r="144" spans="1:6" ht="15.5">
      <c r="A144" s="449"/>
      <c r="B144" s="448"/>
      <c r="C144" s="454"/>
      <c r="D144" s="454"/>
      <c r="E144" s="472"/>
      <c r="F144" s="476">
        <f>SUM(F140:F143)</f>
        <v>15394829.162899997</v>
      </c>
    </row>
    <row r="145" spans="1:7" ht="16" thickBot="1">
      <c r="A145" s="484"/>
      <c r="B145" s="536" t="s">
        <v>435</v>
      </c>
      <c r="C145" s="537"/>
      <c r="D145" s="537"/>
      <c r="E145" s="538"/>
      <c r="F145" s="485">
        <f>F144+F138+F127+F95+F35+F21+F11</f>
        <v>327154326.8734504</v>
      </c>
      <c r="G145" s="529"/>
    </row>
    <row r="147" spans="1:7" ht="15.5">
      <c r="E147" s="412"/>
      <c r="F147" s="412"/>
    </row>
    <row r="148" spans="1:7" ht="15.5">
      <c r="E148" s="412"/>
      <c r="F148" s="412"/>
    </row>
    <row r="149" spans="1:7" ht="15.5">
      <c r="E149" s="412"/>
      <c r="F149" s="486"/>
    </row>
  </sheetData>
  <mergeCells count="9">
    <mergeCell ref="B128:F128"/>
    <mergeCell ref="B139:F139"/>
    <mergeCell ref="B145:E145"/>
    <mergeCell ref="A1:F1"/>
    <mergeCell ref="B8:F8"/>
    <mergeCell ref="B12:F12"/>
    <mergeCell ref="B22:F22"/>
    <mergeCell ref="B36:F36"/>
    <mergeCell ref="B96:F96"/>
  </mergeCells>
  <pageMargins left="0.39370078740157483" right="0.39370078740157483" top="0.74803149606299213" bottom="0.74803149606299213" header="0.31496062992125984" footer="0.31496062992125984"/>
  <pageSetup paperSize="9" scale="72" orientation="portrait" horizontalDpi="1200" verticalDpi="1200" r:id="rId1"/>
  <rowBreaks count="2" manualBreakCount="2">
    <brk id="50" max="5" man="1"/>
    <brk id="112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P222"/>
  <sheetViews>
    <sheetView view="pageBreakPreview" topLeftCell="A127" zoomScale="104" zoomScaleNormal="100" zoomScaleSheetLayoutView="104" workbookViewId="0">
      <selection activeCell="B7" sqref="B7"/>
    </sheetView>
  </sheetViews>
  <sheetFormatPr defaultColWidth="9.08984375" defaultRowHeight="15.5"/>
  <cols>
    <col min="1" max="1" width="9.08984375" style="450"/>
    <col min="2" max="2" width="66.90625" style="412" bestFit="1" customWidth="1"/>
    <col min="3" max="3" width="12.08984375" style="412" customWidth="1"/>
    <col min="4" max="4" width="11.36328125" style="412" customWidth="1"/>
    <col min="5" max="5" width="11.90625" style="412" bestFit="1" customWidth="1"/>
    <col min="6" max="6" width="9.08984375" style="413"/>
    <col min="7" max="7" width="10.08984375" style="413" bestFit="1" customWidth="1"/>
    <col min="8" max="8" width="3.36328125" style="413" bestFit="1" customWidth="1"/>
    <col min="9" max="9" width="9.08984375" style="413"/>
    <col min="10" max="10" width="3.36328125" style="413" bestFit="1" customWidth="1"/>
    <col min="11" max="11" width="9.08984375" style="413"/>
    <col min="12" max="12" width="3.36328125" style="413" bestFit="1" customWidth="1"/>
    <col min="13" max="13" width="12.6328125" style="413" bestFit="1" customWidth="1"/>
    <col min="14" max="14" width="20.453125" style="414" customWidth="1"/>
    <col min="15" max="15" width="9.08984375" style="412"/>
    <col min="16" max="16" width="15.36328125" style="412" bestFit="1" customWidth="1"/>
    <col min="17" max="16384" width="9.08984375" style="412"/>
  </cols>
  <sheetData>
    <row r="1" spans="1:14">
      <c r="A1" s="540" t="s">
        <v>550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2"/>
    </row>
    <row r="2" spans="1:14" ht="16" thickBot="1">
      <c r="A2" s="543"/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5"/>
    </row>
    <row r="4" spans="1:14">
      <c r="B4" s="1" t="s">
        <v>454</v>
      </c>
      <c r="C4" s="2" t="s">
        <v>458</v>
      </c>
      <c r="D4" s="3"/>
      <c r="E4" s="4"/>
    </row>
    <row r="5" spans="1:14">
      <c r="B5" s="1" t="s">
        <v>21</v>
      </c>
      <c r="C5" s="2" t="s">
        <v>452</v>
      </c>
      <c r="D5" s="3"/>
      <c r="E5" s="4"/>
    </row>
    <row r="6" spans="1:14">
      <c r="B6" s="1" t="s">
        <v>455</v>
      </c>
      <c r="C6" s="2" t="s">
        <v>453</v>
      </c>
      <c r="D6" s="3"/>
      <c r="E6" s="4"/>
    </row>
    <row r="7" spans="1:14" ht="16" thickBot="1"/>
    <row r="8" spans="1:14">
      <c r="A8" s="415" t="s">
        <v>0</v>
      </c>
      <c r="B8" s="416" t="s">
        <v>462</v>
      </c>
      <c r="C8" s="417" t="s">
        <v>22</v>
      </c>
      <c r="D8" s="416" t="s">
        <v>23</v>
      </c>
      <c r="E8" s="418" t="s">
        <v>24</v>
      </c>
      <c r="F8" s="419"/>
      <c r="G8" s="417" t="s">
        <v>25</v>
      </c>
      <c r="H8" s="420"/>
      <c r="I8" s="417" t="s">
        <v>26</v>
      </c>
      <c r="J8" s="416"/>
      <c r="K8" s="417" t="s">
        <v>27</v>
      </c>
      <c r="L8" s="416"/>
      <c r="M8" s="417" t="s">
        <v>28</v>
      </c>
      <c r="N8" s="466" t="s">
        <v>471</v>
      </c>
    </row>
    <row r="9" spans="1:14" ht="16" thickBot="1">
      <c r="A9" s="421" t="s">
        <v>3</v>
      </c>
      <c r="B9" s="422" t="s">
        <v>4</v>
      </c>
      <c r="C9" s="423" t="s">
        <v>5</v>
      </c>
      <c r="D9" s="422" t="s">
        <v>6</v>
      </c>
      <c r="E9" s="424" t="s">
        <v>7</v>
      </c>
      <c r="F9" s="423"/>
      <c r="G9" s="423" t="s">
        <v>8</v>
      </c>
      <c r="H9" s="422"/>
      <c r="I9" s="423" t="s">
        <v>30</v>
      </c>
      <c r="J9" s="422"/>
      <c r="K9" s="423" t="s">
        <v>31</v>
      </c>
      <c r="L9" s="422"/>
      <c r="M9" s="423" t="s">
        <v>32</v>
      </c>
      <c r="N9" s="447" t="s">
        <v>33</v>
      </c>
    </row>
    <row r="10" spans="1:14" ht="16" thickBot="1">
      <c r="A10" s="425" t="s">
        <v>9</v>
      </c>
      <c r="B10" s="426" t="s">
        <v>461</v>
      </c>
      <c r="C10" s="427"/>
      <c r="D10" s="427"/>
      <c r="E10" s="427"/>
      <c r="F10" s="428"/>
      <c r="G10" s="428"/>
      <c r="H10" s="428"/>
      <c r="I10" s="428"/>
      <c r="J10" s="428"/>
      <c r="K10" s="428"/>
      <c r="L10" s="428"/>
      <c r="M10" s="428"/>
      <c r="N10" s="429"/>
    </row>
    <row r="11" spans="1:14">
      <c r="A11" s="449">
        <v>1</v>
      </c>
      <c r="B11" s="448" t="s">
        <v>463</v>
      </c>
      <c r="C11" s="432">
        <f>E11</f>
        <v>93.6</v>
      </c>
      <c r="D11" s="433" t="s">
        <v>10</v>
      </c>
      <c r="E11" s="432">
        <f>G11*I11</f>
        <v>93.6</v>
      </c>
      <c r="F11" s="434"/>
      <c r="G11" s="434">
        <v>15.6</v>
      </c>
      <c r="H11" s="434" t="s">
        <v>34</v>
      </c>
      <c r="I11" s="434">
        <v>6</v>
      </c>
      <c r="J11" s="434"/>
      <c r="K11" s="434"/>
      <c r="L11" s="434"/>
      <c r="M11" s="434"/>
      <c r="N11" s="517"/>
    </row>
    <row r="12" spans="1:14">
      <c r="A12" s="449">
        <v>2</v>
      </c>
      <c r="B12" s="431" t="s">
        <v>464</v>
      </c>
      <c r="C12" s="432">
        <v>21</v>
      </c>
      <c r="D12" s="433" t="s">
        <v>11</v>
      </c>
      <c r="E12" s="432"/>
      <c r="F12" s="434"/>
      <c r="G12" s="434"/>
      <c r="H12" s="434"/>
      <c r="I12" s="434"/>
      <c r="J12" s="434"/>
      <c r="K12" s="434"/>
      <c r="L12" s="434"/>
      <c r="M12" s="434"/>
      <c r="N12" s="517"/>
    </row>
    <row r="13" spans="1:14" ht="16" thickBot="1">
      <c r="A13" s="518"/>
      <c r="B13" s="430"/>
      <c r="C13" s="430"/>
      <c r="D13" s="433"/>
      <c r="E13" s="432"/>
      <c r="F13" s="434"/>
      <c r="G13" s="434"/>
      <c r="H13" s="434"/>
      <c r="I13" s="434"/>
      <c r="J13" s="434"/>
      <c r="K13" s="434"/>
      <c r="L13" s="434"/>
      <c r="M13" s="434"/>
      <c r="N13" s="517"/>
    </row>
    <row r="14" spans="1:14" ht="16" thickBot="1">
      <c r="A14" s="425" t="s">
        <v>13</v>
      </c>
      <c r="B14" s="426" t="s">
        <v>465</v>
      </c>
      <c r="C14" s="427"/>
      <c r="D14" s="427"/>
      <c r="E14" s="427"/>
      <c r="F14" s="428"/>
      <c r="G14" s="428"/>
      <c r="H14" s="428"/>
      <c r="I14" s="428"/>
      <c r="J14" s="428"/>
      <c r="K14" s="428"/>
      <c r="L14" s="428"/>
      <c r="M14" s="428"/>
      <c r="N14" s="429"/>
    </row>
    <row r="15" spans="1:14">
      <c r="A15" s="449">
        <v>1</v>
      </c>
      <c r="B15" s="431" t="s">
        <v>466</v>
      </c>
      <c r="C15" s="432">
        <f>E15+E16</f>
        <v>50.111249999999998</v>
      </c>
      <c r="D15" s="433" t="s">
        <v>12</v>
      </c>
      <c r="E15" s="432">
        <f>G15*I15*K15</f>
        <v>30.187499999999996</v>
      </c>
      <c r="F15" s="434"/>
      <c r="G15" s="434">
        <v>37.5</v>
      </c>
      <c r="H15" s="434" t="s">
        <v>34</v>
      </c>
      <c r="I15" s="434">
        <v>0.7</v>
      </c>
      <c r="J15" s="434" t="s">
        <v>34</v>
      </c>
      <c r="K15" s="434">
        <v>1.1499999999999999</v>
      </c>
      <c r="L15" s="434"/>
      <c r="M15" s="434"/>
      <c r="N15" s="517" t="s">
        <v>378</v>
      </c>
    </row>
    <row r="16" spans="1:14">
      <c r="A16" s="518"/>
      <c r="B16" s="431"/>
      <c r="C16" s="432"/>
      <c r="D16" s="433"/>
      <c r="E16" s="432">
        <f>G16*I16*K16</f>
        <v>19.923750000000002</v>
      </c>
      <c r="F16" s="434"/>
      <c r="G16" s="434">
        <f>14.5+17</f>
        <v>31.5</v>
      </c>
      <c r="H16" s="434" t="s">
        <v>34</v>
      </c>
      <c r="I16" s="434">
        <v>0.55000000000000004</v>
      </c>
      <c r="J16" s="434" t="s">
        <v>34</v>
      </c>
      <c r="K16" s="434">
        <v>1.1499999999999999</v>
      </c>
      <c r="L16" s="434"/>
      <c r="M16" s="434"/>
      <c r="N16" s="517" t="s">
        <v>51</v>
      </c>
    </row>
    <row r="17" spans="1:14">
      <c r="A17" s="518"/>
      <c r="B17" s="431"/>
      <c r="C17" s="432"/>
      <c r="D17" s="433"/>
      <c r="E17" s="432"/>
      <c r="F17" s="434"/>
      <c r="G17" s="434"/>
      <c r="H17" s="434"/>
      <c r="I17" s="434"/>
      <c r="J17" s="434"/>
      <c r="K17" s="434"/>
      <c r="L17" s="434"/>
      <c r="M17" s="434"/>
      <c r="N17" s="517"/>
    </row>
    <row r="18" spans="1:14">
      <c r="A18" s="518">
        <v>2</v>
      </c>
      <c r="B18" s="431" t="s">
        <v>467</v>
      </c>
      <c r="C18" s="432">
        <f>E18</f>
        <v>2.5874999999999999</v>
      </c>
      <c r="D18" s="433" t="s">
        <v>12</v>
      </c>
      <c r="E18" s="432">
        <f t="shared" ref="E18:E19" si="0">G18*I18*K18</f>
        <v>2.5874999999999999</v>
      </c>
      <c r="F18" s="434"/>
      <c r="G18" s="434">
        <v>69</v>
      </c>
      <c r="H18" s="434" t="s">
        <v>34</v>
      </c>
      <c r="I18" s="434">
        <v>0.15</v>
      </c>
      <c r="J18" s="434" t="s">
        <v>34</v>
      </c>
      <c r="K18" s="434">
        <v>0.25</v>
      </c>
      <c r="L18" s="434"/>
      <c r="M18" s="434"/>
      <c r="N18" s="517" t="s">
        <v>379</v>
      </c>
    </row>
    <row r="19" spans="1:14">
      <c r="A19" s="518">
        <v>3</v>
      </c>
      <c r="B19" s="431" t="s">
        <v>468</v>
      </c>
      <c r="C19" s="432">
        <f>E19</f>
        <v>0.40725</v>
      </c>
      <c r="D19" s="433" t="s">
        <v>12</v>
      </c>
      <c r="E19" s="432">
        <f t="shared" si="0"/>
        <v>0.40725</v>
      </c>
      <c r="F19" s="434"/>
      <c r="G19" s="434">
        <v>13.574999999999999</v>
      </c>
      <c r="H19" s="434" t="s">
        <v>34</v>
      </c>
      <c r="I19" s="434">
        <v>0.15</v>
      </c>
      <c r="J19" s="434" t="s">
        <v>34</v>
      </c>
      <c r="K19" s="434">
        <v>0.2</v>
      </c>
      <c r="L19" s="434"/>
      <c r="M19" s="434"/>
      <c r="N19" s="517" t="s">
        <v>380</v>
      </c>
    </row>
    <row r="20" spans="1:14">
      <c r="A20" s="449">
        <v>4</v>
      </c>
      <c r="B20" s="431" t="s">
        <v>469</v>
      </c>
      <c r="C20" s="432">
        <f>E20</f>
        <v>17.701999999999998</v>
      </c>
      <c r="D20" s="433" t="s">
        <v>12</v>
      </c>
      <c r="E20" s="432">
        <f>G20*I20</f>
        <v>17.701999999999998</v>
      </c>
      <c r="F20" s="434"/>
      <c r="G20" s="434">
        <f>C15+C18+C19</f>
        <v>53.105999999999995</v>
      </c>
      <c r="H20" s="434" t="s">
        <v>34</v>
      </c>
      <c r="I20" s="434">
        <f>1/3</f>
        <v>0.33333333333333331</v>
      </c>
      <c r="J20" s="434"/>
      <c r="K20" s="434"/>
      <c r="L20" s="434"/>
      <c r="M20" s="434"/>
      <c r="N20" s="517"/>
    </row>
    <row r="21" spans="1:14">
      <c r="A21" s="449">
        <v>5</v>
      </c>
      <c r="B21" s="431" t="s">
        <v>470</v>
      </c>
      <c r="C21" s="432">
        <f>E21</f>
        <v>29.1</v>
      </c>
      <c r="D21" s="433" t="s">
        <v>12</v>
      </c>
      <c r="E21" s="432">
        <f>G21+G22</f>
        <v>29.1</v>
      </c>
      <c r="F21" s="434"/>
      <c r="G21" s="434">
        <f>I21*K21</f>
        <v>20.400000000000002</v>
      </c>
      <c r="H21" s="434"/>
      <c r="I21" s="434">
        <v>51</v>
      </c>
      <c r="J21" s="434" t="s">
        <v>34</v>
      </c>
      <c r="K21" s="434">
        <v>0.4</v>
      </c>
      <c r="L21" s="434"/>
      <c r="M21" s="434"/>
      <c r="N21" s="519" t="s">
        <v>381</v>
      </c>
    </row>
    <row r="22" spans="1:14">
      <c r="A22" s="449"/>
      <c r="B22" s="431"/>
      <c r="C22" s="432"/>
      <c r="D22" s="433"/>
      <c r="E22" s="432"/>
      <c r="F22" s="434"/>
      <c r="G22" s="434">
        <f>I22*K22</f>
        <v>8.7000000000000011</v>
      </c>
      <c r="H22" s="434"/>
      <c r="I22" s="434">
        <f>16.05+27.45</f>
        <v>43.5</v>
      </c>
      <c r="J22" s="434" t="s">
        <v>34</v>
      </c>
      <c r="K22" s="434">
        <f>K21-0.2</f>
        <v>0.2</v>
      </c>
      <c r="L22" s="434"/>
      <c r="M22" s="434"/>
      <c r="N22" s="519" t="s">
        <v>382</v>
      </c>
    </row>
    <row r="23" spans="1:14">
      <c r="A23" s="449"/>
      <c r="B23" s="431"/>
      <c r="C23" s="432"/>
      <c r="D23" s="433"/>
      <c r="E23" s="432"/>
      <c r="F23" s="434"/>
      <c r="G23" s="434"/>
      <c r="H23" s="434"/>
      <c r="I23" s="434"/>
      <c r="J23" s="434"/>
      <c r="K23" s="434"/>
      <c r="L23" s="434"/>
      <c r="M23" s="434"/>
      <c r="N23" s="519"/>
    </row>
    <row r="24" spans="1:14">
      <c r="A24" s="449">
        <v>6</v>
      </c>
      <c r="B24" s="431" t="s">
        <v>472</v>
      </c>
      <c r="C24" s="432">
        <f>E24+E25</f>
        <v>2.17875</v>
      </c>
      <c r="D24" s="433" t="s">
        <v>12</v>
      </c>
      <c r="E24" s="432">
        <f>G24*I24*K24</f>
        <v>1.3125</v>
      </c>
      <c r="F24" s="434"/>
      <c r="G24" s="434">
        <f>G15</f>
        <v>37.5</v>
      </c>
      <c r="H24" s="434" t="s">
        <v>34</v>
      </c>
      <c r="I24" s="434">
        <v>0.7</v>
      </c>
      <c r="J24" s="434" t="s">
        <v>34</v>
      </c>
      <c r="K24" s="434">
        <v>0.05</v>
      </c>
      <c r="L24" s="434"/>
      <c r="M24" s="434"/>
      <c r="N24" s="517" t="s">
        <v>383</v>
      </c>
    </row>
    <row r="25" spans="1:14">
      <c r="A25" s="518"/>
      <c r="B25" s="431"/>
      <c r="C25" s="432"/>
      <c r="D25" s="433"/>
      <c r="E25" s="432">
        <f>G25*I25*K25</f>
        <v>0.86625000000000019</v>
      </c>
      <c r="F25" s="434"/>
      <c r="G25" s="434">
        <f>G16</f>
        <v>31.5</v>
      </c>
      <c r="H25" s="434" t="s">
        <v>34</v>
      </c>
      <c r="I25" s="434">
        <v>0.55000000000000004</v>
      </c>
      <c r="J25" s="434" t="s">
        <v>34</v>
      </c>
      <c r="K25" s="434">
        <v>0.05</v>
      </c>
      <c r="L25" s="434"/>
      <c r="M25" s="434"/>
      <c r="N25" s="517" t="s">
        <v>52</v>
      </c>
    </row>
    <row r="26" spans="1:14">
      <c r="A26" s="518"/>
      <c r="B26" s="431"/>
      <c r="C26" s="432"/>
      <c r="D26" s="433"/>
      <c r="E26" s="432"/>
      <c r="F26" s="434"/>
      <c r="G26" s="434"/>
      <c r="H26" s="434"/>
      <c r="I26" s="434"/>
      <c r="J26" s="434"/>
      <c r="K26" s="434"/>
      <c r="L26" s="434"/>
      <c r="M26" s="434"/>
      <c r="N26" s="517"/>
    </row>
    <row r="27" spans="1:14">
      <c r="A27" s="518">
        <v>7</v>
      </c>
      <c r="B27" s="431" t="s">
        <v>473</v>
      </c>
      <c r="C27" s="432">
        <f>E27</f>
        <v>9.4500000000000011</v>
      </c>
      <c r="D27" s="433" t="s">
        <v>12</v>
      </c>
      <c r="E27" s="432">
        <f>I27*K27</f>
        <v>9.4500000000000011</v>
      </c>
      <c r="F27" s="434"/>
      <c r="G27" s="434"/>
      <c r="H27" s="434"/>
      <c r="I27" s="434">
        <f>I21+I22</f>
        <v>94.5</v>
      </c>
      <c r="J27" s="434" t="s">
        <v>34</v>
      </c>
      <c r="K27" s="434">
        <v>0.1</v>
      </c>
      <c r="L27" s="434"/>
      <c r="M27" s="434"/>
      <c r="N27" s="517"/>
    </row>
    <row r="28" spans="1:14">
      <c r="A28" s="518">
        <v>8</v>
      </c>
      <c r="B28" s="431" t="s">
        <v>474</v>
      </c>
      <c r="C28" s="432">
        <f>E28</f>
        <v>25.05</v>
      </c>
      <c r="D28" s="433" t="s">
        <v>10</v>
      </c>
      <c r="E28" s="432">
        <f>I28+K28</f>
        <v>25.05</v>
      </c>
      <c r="F28" s="434"/>
      <c r="G28" s="434"/>
      <c r="H28" s="434"/>
      <c r="I28" s="434">
        <v>16.05</v>
      </c>
      <c r="J28" s="434" t="s">
        <v>43</v>
      </c>
      <c r="K28" s="434">
        <f>3*3</f>
        <v>9</v>
      </c>
      <c r="L28" s="434"/>
      <c r="M28" s="434"/>
      <c r="N28" s="517"/>
    </row>
    <row r="29" spans="1:14" ht="16" thickBot="1">
      <c r="A29" s="518"/>
      <c r="B29" s="431"/>
      <c r="C29" s="432"/>
      <c r="D29" s="433"/>
      <c r="E29" s="432"/>
      <c r="F29" s="434"/>
      <c r="G29" s="434"/>
      <c r="H29" s="434"/>
      <c r="I29" s="434"/>
      <c r="J29" s="434"/>
      <c r="K29" s="434"/>
      <c r="L29" s="434"/>
      <c r="M29" s="434"/>
      <c r="N29" s="517"/>
    </row>
    <row r="30" spans="1:14" ht="16" thickBot="1">
      <c r="A30" s="425" t="s">
        <v>15</v>
      </c>
      <c r="B30" s="426" t="s">
        <v>475</v>
      </c>
      <c r="C30" s="427"/>
      <c r="D30" s="427"/>
      <c r="E30" s="427"/>
      <c r="F30" s="428"/>
      <c r="G30" s="428"/>
      <c r="H30" s="428"/>
      <c r="I30" s="428"/>
      <c r="J30" s="428"/>
      <c r="K30" s="428"/>
      <c r="L30" s="428"/>
      <c r="M30" s="428"/>
      <c r="N30" s="429"/>
    </row>
    <row r="31" spans="1:14">
      <c r="A31" s="518">
        <v>1</v>
      </c>
      <c r="B31" s="451" t="s">
        <v>476</v>
      </c>
      <c r="C31" s="432">
        <f t="shared" ref="C31:C47" si="1">E31</f>
        <v>4.7250000000000005</v>
      </c>
      <c r="D31" s="433" t="s">
        <v>12</v>
      </c>
      <c r="E31" s="432">
        <f>I31*K31</f>
        <v>4.7250000000000005</v>
      </c>
      <c r="F31" s="434"/>
      <c r="G31" s="434"/>
      <c r="H31" s="434"/>
      <c r="I31" s="434">
        <f>I27</f>
        <v>94.5</v>
      </c>
      <c r="J31" s="434" t="s">
        <v>34</v>
      </c>
      <c r="K31" s="434">
        <v>0.05</v>
      </c>
      <c r="L31" s="434"/>
      <c r="M31" s="434"/>
      <c r="N31" s="517"/>
    </row>
    <row r="32" spans="1:14">
      <c r="A32" s="518"/>
      <c r="B32" s="431"/>
      <c r="C32" s="432"/>
      <c r="D32" s="433"/>
      <c r="E32" s="432"/>
      <c r="F32" s="434"/>
      <c r="G32" s="434"/>
      <c r="H32" s="434"/>
      <c r="I32" s="434"/>
      <c r="J32" s="434"/>
      <c r="K32" s="434"/>
      <c r="L32" s="434"/>
      <c r="M32" s="434"/>
      <c r="N32" s="517"/>
    </row>
    <row r="33" spans="1:14">
      <c r="A33" s="518">
        <v>2</v>
      </c>
      <c r="B33" s="431" t="s">
        <v>478</v>
      </c>
      <c r="C33" s="432">
        <f>E33+E34</f>
        <v>8.7149999999999999</v>
      </c>
      <c r="D33" s="433" t="s">
        <v>12</v>
      </c>
      <c r="E33" s="432">
        <f>G33*I33*K33</f>
        <v>5.25</v>
      </c>
      <c r="F33" s="434"/>
      <c r="G33" s="434">
        <f>G24</f>
        <v>37.5</v>
      </c>
      <c r="H33" s="434" t="s">
        <v>34</v>
      </c>
      <c r="I33" s="434">
        <v>0.7</v>
      </c>
      <c r="J33" s="434" t="s">
        <v>34</v>
      </c>
      <c r="K33" s="434">
        <v>0.2</v>
      </c>
      <c r="L33" s="434"/>
      <c r="M33" s="434"/>
      <c r="N33" s="517" t="s">
        <v>378</v>
      </c>
    </row>
    <row r="34" spans="1:14">
      <c r="A34" s="518"/>
      <c r="B34" s="431"/>
      <c r="C34" s="432"/>
      <c r="D34" s="433"/>
      <c r="E34" s="432">
        <f>G34*I34*K34</f>
        <v>3.4650000000000007</v>
      </c>
      <c r="F34" s="434"/>
      <c r="G34" s="434">
        <f>G25</f>
        <v>31.5</v>
      </c>
      <c r="H34" s="434" t="s">
        <v>34</v>
      </c>
      <c r="I34" s="434">
        <v>0.55000000000000004</v>
      </c>
      <c r="J34" s="434" t="s">
        <v>34</v>
      </c>
      <c r="K34" s="434">
        <v>0.2</v>
      </c>
      <c r="L34" s="434"/>
      <c r="M34" s="434"/>
      <c r="N34" s="517" t="s">
        <v>51</v>
      </c>
    </row>
    <row r="35" spans="1:14">
      <c r="A35" s="518"/>
      <c r="B35" s="431"/>
      <c r="C35" s="432"/>
      <c r="D35" s="433"/>
      <c r="E35" s="432"/>
      <c r="F35" s="434"/>
      <c r="G35" s="434"/>
      <c r="H35" s="434"/>
      <c r="I35" s="434"/>
      <c r="J35" s="434"/>
      <c r="K35" s="434"/>
      <c r="L35" s="434"/>
      <c r="M35" s="434"/>
      <c r="N35" s="517"/>
    </row>
    <row r="36" spans="1:14">
      <c r="A36" s="518">
        <v>3</v>
      </c>
      <c r="B36" s="431" t="s">
        <v>477</v>
      </c>
      <c r="C36" s="432">
        <f>E36+E37</f>
        <v>15.907500000000001</v>
      </c>
      <c r="D36" s="433" t="s">
        <v>12</v>
      </c>
      <c r="E36" s="432">
        <f>G36*I36</f>
        <v>7.875</v>
      </c>
      <c r="F36" s="434"/>
      <c r="G36" s="434">
        <f>G33</f>
        <v>37.5</v>
      </c>
      <c r="H36" s="434" t="s">
        <v>34</v>
      </c>
      <c r="I36" s="434">
        <v>0.21</v>
      </c>
      <c r="J36" s="434"/>
      <c r="K36" s="434"/>
      <c r="L36" s="434"/>
      <c r="M36" s="434"/>
      <c r="N36" s="517"/>
    </row>
    <row r="37" spans="1:14">
      <c r="A37" s="518"/>
      <c r="B37" s="431"/>
      <c r="C37" s="432"/>
      <c r="D37" s="433"/>
      <c r="E37" s="432">
        <f>G37*I37</f>
        <v>8.0325000000000006</v>
      </c>
      <c r="F37" s="434"/>
      <c r="G37" s="434">
        <f>G34</f>
        <v>31.5</v>
      </c>
      <c r="H37" s="434" t="s">
        <v>34</v>
      </c>
      <c r="I37" s="434">
        <v>0.255</v>
      </c>
      <c r="J37" s="434"/>
      <c r="K37" s="434"/>
      <c r="L37" s="434"/>
      <c r="M37" s="434"/>
      <c r="N37" s="517"/>
    </row>
    <row r="38" spans="1:14">
      <c r="A38" s="518"/>
      <c r="B38" s="431"/>
      <c r="C38" s="432"/>
      <c r="D38" s="433"/>
      <c r="E38" s="432"/>
      <c r="F38" s="434"/>
      <c r="G38" s="434"/>
      <c r="H38" s="434"/>
      <c r="I38" s="434"/>
      <c r="J38" s="434"/>
      <c r="K38" s="434"/>
      <c r="L38" s="434"/>
      <c r="M38" s="434"/>
      <c r="N38" s="517"/>
    </row>
    <row r="39" spans="1:14">
      <c r="A39" s="518">
        <v>4</v>
      </c>
      <c r="B39" s="431" t="s">
        <v>479</v>
      </c>
      <c r="C39" s="432">
        <f>C18</f>
        <v>2.5874999999999999</v>
      </c>
      <c r="D39" s="433" t="s">
        <v>12</v>
      </c>
      <c r="E39" s="432"/>
      <c r="F39" s="434"/>
      <c r="G39" s="434"/>
      <c r="H39" s="434"/>
      <c r="I39" s="434"/>
      <c r="J39" s="434"/>
      <c r="K39" s="434"/>
      <c r="L39" s="434"/>
      <c r="M39" s="434"/>
      <c r="N39" s="517"/>
    </row>
    <row r="40" spans="1:14">
      <c r="A40" s="518">
        <v>5</v>
      </c>
      <c r="B40" s="431" t="s">
        <v>480</v>
      </c>
      <c r="C40" s="432">
        <f>C19</f>
        <v>0.40725</v>
      </c>
      <c r="D40" s="433" t="s">
        <v>12</v>
      </c>
      <c r="E40" s="432"/>
      <c r="F40" s="434"/>
      <c r="G40" s="434"/>
      <c r="H40" s="434"/>
      <c r="I40" s="434"/>
      <c r="J40" s="434"/>
      <c r="K40" s="434"/>
      <c r="L40" s="434"/>
      <c r="M40" s="434"/>
      <c r="N40" s="517"/>
    </row>
    <row r="41" spans="1:14">
      <c r="A41" s="518">
        <v>6</v>
      </c>
      <c r="B41" s="435" t="s">
        <v>481</v>
      </c>
      <c r="C41" s="432">
        <f>E41+E42</f>
        <v>101.95</v>
      </c>
      <c r="D41" s="433" t="s">
        <v>14</v>
      </c>
      <c r="E41" s="432">
        <f>K41*M41</f>
        <v>97.65</v>
      </c>
      <c r="F41" s="434"/>
      <c r="G41" s="434"/>
      <c r="H41" s="434"/>
      <c r="I41" s="434"/>
      <c r="J41" s="434"/>
      <c r="K41" s="434">
        <v>21</v>
      </c>
      <c r="L41" s="434" t="s">
        <v>34</v>
      </c>
      <c r="M41" s="434">
        <f>3.5+1.15</f>
        <v>4.6500000000000004</v>
      </c>
      <c r="N41" s="517" t="s">
        <v>384</v>
      </c>
    </row>
    <row r="42" spans="1:14">
      <c r="A42" s="518"/>
      <c r="B42" s="435"/>
      <c r="C42" s="432"/>
      <c r="D42" s="433"/>
      <c r="E42" s="432">
        <f>K42*M42</f>
        <v>4.3</v>
      </c>
      <c r="F42" s="434"/>
      <c r="G42" s="434"/>
      <c r="H42" s="434"/>
      <c r="I42" s="434"/>
      <c r="J42" s="434"/>
      <c r="K42" s="434">
        <v>2</v>
      </c>
      <c r="L42" s="434" t="s">
        <v>34</v>
      </c>
      <c r="M42" s="434">
        <f>1+1.15</f>
        <v>2.15</v>
      </c>
      <c r="N42" s="517" t="s">
        <v>385</v>
      </c>
    </row>
    <row r="43" spans="1:14">
      <c r="A43" s="518"/>
      <c r="B43" s="435"/>
      <c r="C43" s="432"/>
      <c r="D43" s="433"/>
      <c r="E43" s="432"/>
      <c r="F43" s="434"/>
      <c r="G43" s="434"/>
      <c r="H43" s="434"/>
      <c r="I43" s="434"/>
      <c r="J43" s="434"/>
      <c r="K43" s="434"/>
      <c r="L43" s="434"/>
      <c r="M43" s="434"/>
      <c r="N43" s="517"/>
    </row>
    <row r="44" spans="1:14">
      <c r="A44" s="518">
        <v>7</v>
      </c>
      <c r="B44" s="435" t="s">
        <v>482</v>
      </c>
      <c r="C44" s="432">
        <f t="shared" si="1"/>
        <v>18</v>
      </c>
      <c r="D44" s="433" t="s">
        <v>14</v>
      </c>
      <c r="E44" s="432">
        <v>18</v>
      </c>
      <c r="F44" s="434"/>
      <c r="G44" s="434"/>
      <c r="H44" s="434"/>
      <c r="I44" s="434"/>
      <c r="J44" s="434"/>
      <c r="K44" s="434"/>
      <c r="L44" s="434"/>
      <c r="M44" s="434"/>
      <c r="N44" s="517"/>
    </row>
    <row r="45" spans="1:14">
      <c r="A45" s="518">
        <v>8</v>
      </c>
      <c r="B45" s="431" t="s">
        <v>483</v>
      </c>
      <c r="C45" s="432">
        <f t="shared" si="1"/>
        <v>1.6368749999999999</v>
      </c>
      <c r="D45" s="433" t="s">
        <v>12</v>
      </c>
      <c r="E45" s="432">
        <f>G45*I45*K45</f>
        <v>1.6368749999999999</v>
      </c>
      <c r="F45" s="434"/>
      <c r="G45" s="434">
        <v>43.65</v>
      </c>
      <c r="H45" s="434" t="s">
        <v>34</v>
      </c>
      <c r="I45" s="434">
        <v>0.15</v>
      </c>
      <c r="J45" s="434" t="s">
        <v>34</v>
      </c>
      <c r="K45" s="434">
        <v>0.25</v>
      </c>
      <c r="L45" s="434"/>
      <c r="M45" s="434"/>
      <c r="N45" s="517"/>
    </row>
    <row r="46" spans="1:14">
      <c r="A46" s="518">
        <v>9</v>
      </c>
      <c r="B46" s="431" t="s">
        <v>484</v>
      </c>
      <c r="C46" s="432">
        <f t="shared" si="1"/>
        <v>1.0005000000000002</v>
      </c>
      <c r="D46" s="433" t="s">
        <v>12</v>
      </c>
      <c r="E46" s="432">
        <f>G46*I46*K46</f>
        <v>1.0005000000000002</v>
      </c>
      <c r="F46" s="434"/>
      <c r="G46" s="434">
        <v>33.35</v>
      </c>
      <c r="H46" s="434" t="s">
        <v>34</v>
      </c>
      <c r="I46" s="434">
        <v>0.15</v>
      </c>
      <c r="J46" s="434" t="s">
        <v>34</v>
      </c>
      <c r="K46" s="434">
        <v>0.2</v>
      </c>
      <c r="L46" s="434"/>
      <c r="M46" s="434"/>
      <c r="N46" s="517"/>
    </row>
    <row r="47" spans="1:14">
      <c r="A47" s="518">
        <v>10</v>
      </c>
      <c r="B47" s="431" t="s">
        <v>485</v>
      </c>
      <c r="C47" s="432">
        <f t="shared" si="1"/>
        <v>2.1437000000000004</v>
      </c>
      <c r="D47" s="433" t="s">
        <v>12</v>
      </c>
      <c r="E47" s="432">
        <f>G47*I47</f>
        <v>2.1437000000000004</v>
      </c>
      <c r="F47" s="434"/>
      <c r="G47" s="434">
        <f>5.367+9+7.07</f>
        <v>21.437000000000001</v>
      </c>
      <c r="H47" s="434" t="s">
        <v>34</v>
      </c>
      <c r="I47" s="434">
        <v>0.1</v>
      </c>
      <c r="J47" s="434"/>
      <c r="K47" s="434"/>
      <c r="L47" s="434"/>
      <c r="M47" s="434"/>
      <c r="N47" s="517"/>
    </row>
    <row r="48" spans="1:14">
      <c r="A48" s="518">
        <v>11</v>
      </c>
      <c r="B48" s="431" t="s">
        <v>486</v>
      </c>
      <c r="C48" s="432">
        <f>E48+E49</f>
        <v>0.16839999999999999</v>
      </c>
      <c r="D48" s="433" t="s">
        <v>12</v>
      </c>
      <c r="E48" s="432">
        <f t="shared" ref="E48:E49" si="2">G48*I48</f>
        <v>0.13439999999999999</v>
      </c>
      <c r="F48" s="434"/>
      <c r="G48" s="434">
        <v>1.68</v>
      </c>
      <c r="H48" s="434" t="s">
        <v>34</v>
      </c>
      <c r="I48" s="434">
        <v>0.08</v>
      </c>
      <c r="J48" s="434"/>
      <c r="K48" s="434"/>
      <c r="L48" s="434"/>
      <c r="M48" s="434"/>
      <c r="N48" s="517" t="s">
        <v>386</v>
      </c>
    </row>
    <row r="49" spans="1:14">
      <c r="A49" s="518"/>
      <c r="B49" s="431"/>
      <c r="C49" s="432"/>
      <c r="D49" s="433"/>
      <c r="E49" s="432">
        <f t="shared" si="2"/>
        <v>3.4000000000000002E-2</v>
      </c>
      <c r="F49" s="434"/>
      <c r="G49" s="434">
        <v>0.42499999999999999</v>
      </c>
      <c r="H49" s="434" t="s">
        <v>34</v>
      </c>
      <c r="I49" s="434">
        <v>0.08</v>
      </c>
      <c r="J49" s="434"/>
      <c r="K49" s="434"/>
      <c r="L49" s="434"/>
      <c r="M49" s="434"/>
      <c r="N49" s="517" t="s">
        <v>387</v>
      </c>
    </row>
    <row r="50" spans="1:14">
      <c r="A50" s="518"/>
      <c r="B50" s="431"/>
      <c r="C50" s="432"/>
      <c r="D50" s="433"/>
      <c r="E50" s="432"/>
      <c r="F50" s="434"/>
      <c r="G50" s="434"/>
      <c r="H50" s="434"/>
      <c r="I50" s="434"/>
      <c r="J50" s="434"/>
      <c r="K50" s="434"/>
      <c r="L50" s="434"/>
      <c r="M50" s="434"/>
      <c r="N50" s="517"/>
    </row>
    <row r="51" spans="1:14">
      <c r="A51" s="518">
        <v>12</v>
      </c>
      <c r="B51" s="431" t="s">
        <v>487</v>
      </c>
      <c r="C51" s="432">
        <f>E51</f>
        <v>0.90600000000000014</v>
      </c>
      <c r="D51" s="433" t="s">
        <v>12</v>
      </c>
      <c r="E51" s="432">
        <f>G51*I51</f>
        <v>0.90600000000000014</v>
      </c>
      <c r="F51" s="434"/>
      <c r="G51" s="434">
        <f>0.337+1.913+0.81+6</f>
        <v>9.06</v>
      </c>
      <c r="H51" s="434" t="s">
        <v>34</v>
      </c>
      <c r="I51" s="434">
        <v>0.1</v>
      </c>
      <c r="J51" s="434"/>
      <c r="K51" s="434"/>
      <c r="L51" s="434"/>
      <c r="M51" s="434"/>
      <c r="N51" s="517"/>
    </row>
    <row r="52" spans="1:14">
      <c r="A52" s="518">
        <v>13</v>
      </c>
      <c r="B52" s="431" t="s">
        <v>488</v>
      </c>
      <c r="C52" s="432">
        <f>E52</f>
        <v>1.45265</v>
      </c>
      <c r="D52" s="433" t="s">
        <v>12</v>
      </c>
      <c r="E52" s="432">
        <f>G52*I52</f>
        <v>1.45265</v>
      </c>
      <c r="F52" s="434"/>
      <c r="G52" s="434">
        <v>1.7090000000000001</v>
      </c>
      <c r="H52" s="434" t="s">
        <v>34</v>
      </c>
      <c r="I52" s="434">
        <v>0.85</v>
      </c>
      <c r="J52" s="434"/>
      <c r="K52" s="434"/>
      <c r="L52" s="434"/>
      <c r="M52" s="434"/>
      <c r="N52" s="517"/>
    </row>
    <row r="53" spans="1:14" ht="16" thickBot="1">
      <c r="A53" s="518"/>
      <c r="B53" s="430"/>
      <c r="C53" s="430"/>
      <c r="D53" s="433"/>
      <c r="E53" s="432"/>
      <c r="F53" s="434"/>
      <c r="G53" s="434"/>
      <c r="H53" s="434"/>
      <c r="I53" s="434"/>
      <c r="J53" s="434"/>
      <c r="K53" s="434"/>
      <c r="L53" s="434"/>
      <c r="M53" s="434"/>
      <c r="N53" s="517"/>
    </row>
    <row r="54" spans="1:14" ht="16" thickBot="1">
      <c r="A54" s="425" t="s">
        <v>19</v>
      </c>
      <c r="B54" s="426" t="s">
        <v>489</v>
      </c>
      <c r="C54" s="427"/>
      <c r="D54" s="427"/>
      <c r="E54" s="427"/>
      <c r="F54" s="428"/>
      <c r="G54" s="428"/>
      <c r="H54" s="428"/>
      <c r="I54" s="428"/>
      <c r="J54" s="428"/>
      <c r="K54" s="428"/>
      <c r="L54" s="428"/>
      <c r="M54" s="428"/>
      <c r="N54" s="429"/>
    </row>
    <row r="55" spans="1:14">
      <c r="A55" s="436" t="s">
        <v>35</v>
      </c>
      <c r="B55" s="437" t="s">
        <v>496</v>
      </c>
      <c r="C55" s="433"/>
      <c r="D55" s="433"/>
      <c r="E55" s="432"/>
      <c r="F55" s="434"/>
      <c r="G55" s="434"/>
      <c r="H55" s="434"/>
      <c r="I55" s="434"/>
      <c r="J55" s="434"/>
      <c r="K55" s="434"/>
      <c r="L55" s="434"/>
      <c r="M55" s="434"/>
      <c r="N55" s="517"/>
    </row>
    <row r="56" spans="1:14">
      <c r="A56" s="518">
        <v>1</v>
      </c>
      <c r="B56" s="431" t="s">
        <v>495</v>
      </c>
      <c r="C56" s="432">
        <f>E56-E61</f>
        <v>277.77075000000002</v>
      </c>
      <c r="D56" s="433" t="s">
        <v>10</v>
      </c>
      <c r="E56" s="432">
        <f>SUM(G56:G58)</f>
        <v>290.29375000000005</v>
      </c>
      <c r="F56" s="434"/>
      <c r="G56" s="434">
        <f>I56*K56</f>
        <v>266.79375000000005</v>
      </c>
      <c r="H56" s="434"/>
      <c r="I56" s="434">
        <v>57.375</v>
      </c>
      <c r="J56" s="434" t="s">
        <v>34</v>
      </c>
      <c r="K56" s="434">
        <f>M41</f>
        <v>4.6500000000000004</v>
      </c>
      <c r="L56" s="434"/>
      <c r="M56" s="434"/>
      <c r="N56" s="517" t="s">
        <v>384</v>
      </c>
    </row>
    <row r="57" spans="1:14">
      <c r="A57" s="518"/>
      <c r="B57" s="431"/>
      <c r="C57" s="432"/>
      <c r="D57" s="438"/>
      <c r="E57" s="432"/>
      <c r="F57" s="434"/>
      <c r="G57" s="434">
        <f>I57*K57</f>
        <v>15.049999999999999</v>
      </c>
      <c r="H57" s="434"/>
      <c r="I57" s="434">
        <f>3.5+3.5</f>
        <v>7</v>
      </c>
      <c r="J57" s="434" t="s">
        <v>34</v>
      </c>
      <c r="K57" s="434">
        <f>M42</f>
        <v>2.15</v>
      </c>
      <c r="L57" s="434"/>
      <c r="M57" s="434"/>
      <c r="N57" s="517" t="s">
        <v>385</v>
      </c>
    </row>
    <row r="58" spans="1:14">
      <c r="A58" s="518"/>
      <c r="B58" s="431"/>
      <c r="C58" s="432"/>
      <c r="D58" s="438"/>
      <c r="E58" s="432"/>
      <c r="F58" s="434"/>
      <c r="G58" s="434">
        <f>I58*K58</f>
        <v>8.4500000000000011</v>
      </c>
      <c r="H58" s="434"/>
      <c r="I58" s="434">
        <f>6.5+6.5</f>
        <v>13</v>
      </c>
      <c r="J58" s="434" t="s">
        <v>34</v>
      </c>
      <c r="K58" s="434">
        <v>0.65</v>
      </c>
      <c r="L58" s="434"/>
      <c r="M58" s="434"/>
      <c r="N58" s="517" t="s">
        <v>414</v>
      </c>
    </row>
    <row r="59" spans="1:14" ht="16" thickBot="1">
      <c r="A59" s="518"/>
      <c r="B59" s="431"/>
      <c r="C59" s="432"/>
      <c r="D59" s="438"/>
      <c r="E59" s="432"/>
      <c r="F59" s="434"/>
      <c r="G59" s="434">
        <f>I59*K59</f>
        <v>12.916</v>
      </c>
      <c r="H59" s="434"/>
      <c r="I59" s="434">
        <v>6.4580000000000002</v>
      </c>
      <c r="J59" s="434" t="s">
        <v>34</v>
      </c>
      <c r="K59" s="434">
        <v>2</v>
      </c>
      <c r="L59" s="434"/>
      <c r="M59" s="434"/>
      <c r="N59" s="517" t="s">
        <v>418</v>
      </c>
    </row>
    <row r="60" spans="1:14" ht="16" thickBot="1">
      <c r="A60" s="518"/>
      <c r="B60" s="430"/>
      <c r="C60" s="433"/>
      <c r="D60" s="438"/>
      <c r="E60" s="546" t="s">
        <v>490</v>
      </c>
      <c r="F60" s="547"/>
      <c r="G60" s="547"/>
      <c r="H60" s="547"/>
      <c r="I60" s="547"/>
      <c r="J60" s="547"/>
      <c r="K60" s="547"/>
      <c r="L60" s="547"/>
      <c r="M60" s="548"/>
      <c r="N60" s="520"/>
    </row>
    <row r="61" spans="1:14">
      <c r="A61" s="518"/>
      <c r="B61" s="430"/>
      <c r="C61" s="433"/>
      <c r="D61" s="433"/>
      <c r="E61" s="439">
        <f>SUM(G61:G67)</f>
        <v>12.523</v>
      </c>
      <c r="F61" s="440"/>
      <c r="G61" s="440">
        <f>I61*K61</f>
        <v>2.73</v>
      </c>
      <c r="H61" s="440"/>
      <c r="I61" s="440">
        <v>2.73</v>
      </c>
      <c r="J61" s="440" t="s">
        <v>34</v>
      </c>
      <c r="K61" s="440">
        <v>1</v>
      </c>
      <c r="L61" s="440"/>
      <c r="M61" s="440"/>
      <c r="N61" s="517" t="s">
        <v>53</v>
      </c>
    </row>
    <row r="62" spans="1:14">
      <c r="A62" s="518"/>
      <c r="B62" s="430"/>
      <c r="C62" s="433"/>
      <c r="D62" s="433"/>
      <c r="E62" s="432"/>
      <c r="F62" s="434"/>
      <c r="G62" s="440">
        <f t="shared" ref="G62:G68" si="3">I62*K62</f>
        <v>5.3549999999999995</v>
      </c>
      <c r="H62" s="434"/>
      <c r="I62" s="434">
        <v>1.7849999999999999</v>
      </c>
      <c r="J62" s="434" t="s">
        <v>34</v>
      </c>
      <c r="K62" s="434">
        <v>3</v>
      </c>
      <c r="L62" s="434"/>
      <c r="M62" s="434"/>
      <c r="N62" s="517" t="s">
        <v>37</v>
      </c>
    </row>
    <row r="63" spans="1:14">
      <c r="A63" s="518"/>
      <c r="B63" s="430"/>
      <c r="C63" s="433"/>
      <c r="D63" s="433"/>
      <c r="E63" s="432"/>
      <c r="F63" s="434"/>
      <c r="G63" s="440">
        <f t="shared" si="3"/>
        <v>1.47</v>
      </c>
      <c r="H63" s="434"/>
      <c r="I63" s="434">
        <v>1.47</v>
      </c>
      <c r="J63" s="434" t="s">
        <v>34</v>
      </c>
      <c r="K63" s="434">
        <v>1</v>
      </c>
      <c r="L63" s="434"/>
      <c r="M63" s="434"/>
      <c r="N63" s="517" t="s">
        <v>38</v>
      </c>
    </row>
    <row r="64" spans="1:14">
      <c r="A64" s="518"/>
      <c r="B64" s="430"/>
      <c r="C64" s="433"/>
      <c r="D64" s="433"/>
      <c r="E64" s="432"/>
      <c r="F64" s="434"/>
      <c r="G64" s="440">
        <f t="shared" si="3"/>
        <v>0.34799999999999998</v>
      </c>
      <c r="H64" s="434"/>
      <c r="I64" s="434">
        <v>0.17399999999999999</v>
      </c>
      <c r="J64" s="434" t="s">
        <v>34</v>
      </c>
      <c r="K64" s="434">
        <v>2</v>
      </c>
      <c r="L64" s="434"/>
      <c r="M64" s="434"/>
      <c r="N64" s="517" t="s">
        <v>41</v>
      </c>
    </row>
    <row r="65" spans="1:14">
      <c r="A65" s="518"/>
      <c r="B65" s="430"/>
      <c r="C65" s="433"/>
      <c r="D65" s="433"/>
      <c r="E65" s="432"/>
      <c r="F65" s="434"/>
      <c r="G65" s="440">
        <f t="shared" si="3"/>
        <v>1.17</v>
      </c>
      <c r="H65" s="434"/>
      <c r="I65" s="434">
        <v>1.17</v>
      </c>
      <c r="J65" s="434" t="s">
        <v>34</v>
      </c>
      <c r="K65" s="434">
        <v>1</v>
      </c>
      <c r="L65" s="434"/>
      <c r="M65" s="434"/>
      <c r="N65" s="517" t="s">
        <v>54</v>
      </c>
    </row>
    <row r="66" spans="1:14">
      <c r="A66" s="518"/>
      <c r="B66" s="430"/>
      <c r="C66" s="433"/>
      <c r="D66" s="433"/>
      <c r="E66" s="432"/>
      <c r="F66" s="434"/>
      <c r="G66" s="440">
        <f t="shared" si="3"/>
        <v>0.43</v>
      </c>
      <c r="H66" s="434"/>
      <c r="I66" s="434">
        <v>0.43</v>
      </c>
      <c r="J66" s="434" t="s">
        <v>34</v>
      </c>
      <c r="K66" s="434">
        <v>1</v>
      </c>
      <c r="L66" s="434"/>
      <c r="M66" s="434"/>
      <c r="N66" s="517" t="s">
        <v>55</v>
      </c>
    </row>
    <row r="67" spans="1:14">
      <c r="A67" s="518"/>
      <c r="B67" s="430"/>
      <c r="C67" s="433"/>
      <c r="D67" s="433"/>
      <c r="E67" s="432"/>
      <c r="F67" s="434"/>
      <c r="G67" s="440">
        <f t="shared" si="3"/>
        <v>1.02</v>
      </c>
      <c r="H67" s="434"/>
      <c r="I67" s="434">
        <v>1.02</v>
      </c>
      <c r="J67" s="434" t="s">
        <v>34</v>
      </c>
      <c r="K67" s="434">
        <v>1</v>
      </c>
      <c r="L67" s="434"/>
      <c r="M67" s="434"/>
      <c r="N67" s="517" t="s">
        <v>56</v>
      </c>
    </row>
    <row r="68" spans="1:14">
      <c r="A68" s="518"/>
      <c r="B68" s="430"/>
      <c r="C68" s="433"/>
      <c r="D68" s="433"/>
      <c r="E68" s="432"/>
      <c r="F68" s="434"/>
      <c r="G68" s="440">
        <f t="shared" si="3"/>
        <v>4.0380000000000003</v>
      </c>
      <c r="H68" s="434"/>
      <c r="I68" s="434">
        <v>2.0190000000000001</v>
      </c>
      <c r="J68" s="434" t="s">
        <v>34</v>
      </c>
      <c r="K68" s="434">
        <v>2</v>
      </c>
      <c r="L68" s="434"/>
      <c r="M68" s="434"/>
      <c r="N68" s="517" t="s">
        <v>419</v>
      </c>
    </row>
    <row r="69" spans="1:14">
      <c r="A69" s="518"/>
      <c r="B69" s="430"/>
      <c r="C69" s="433"/>
      <c r="D69" s="433"/>
      <c r="E69" s="432"/>
      <c r="F69" s="434"/>
      <c r="G69" s="440"/>
      <c r="H69" s="434"/>
      <c r="I69" s="434"/>
      <c r="J69" s="434"/>
      <c r="K69" s="434"/>
      <c r="L69" s="434"/>
      <c r="M69" s="434"/>
      <c r="N69" s="517"/>
    </row>
    <row r="70" spans="1:14">
      <c r="A70" s="518">
        <v>2</v>
      </c>
      <c r="B70" s="431" t="s">
        <v>493</v>
      </c>
      <c r="C70" s="432">
        <f>E70</f>
        <v>555.54150000000004</v>
      </c>
      <c r="D70" s="433" t="s">
        <v>10</v>
      </c>
      <c r="E70" s="432">
        <f>G70*I70</f>
        <v>555.54150000000004</v>
      </c>
      <c r="F70" s="434" t="s">
        <v>39</v>
      </c>
      <c r="G70" s="434">
        <f>C56</f>
        <v>277.77075000000002</v>
      </c>
      <c r="H70" s="434" t="s">
        <v>34</v>
      </c>
      <c r="I70" s="434">
        <v>2</v>
      </c>
      <c r="J70" s="434"/>
      <c r="K70" s="434"/>
      <c r="L70" s="434"/>
      <c r="M70" s="434"/>
      <c r="N70" s="517"/>
    </row>
    <row r="71" spans="1:14">
      <c r="A71" s="518">
        <v>3</v>
      </c>
      <c r="B71" s="435" t="s">
        <v>494</v>
      </c>
      <c r="C71" s="432">
        <f>E71</f>
        <v>572.64150000000006</v>
      </c>
      <c r="D71" s="433" t="s">
        <v>10</v>
      </c>
      <c r="E71" s="432">
        <f>G71+G72</f>
        <v>572.64150000000006</v>
      </c>
      <c r="F71" s="434"/>
      <c r="G71" s="434">
        <f>C70</f>
        <v>555.54150000000004</v>
      </c>
      <c r="H71" s="434"/>
      <c r="I71" s="434"/>
      <c r="J71" s="434"/>
      <c r="K71" s="434"/>
      <c r="L71" s="434"/>
      <c r="M71" s="434"/>
      <c r="N71" s="517" t="s">
        <v>388</v>
      </c>
    </row>
    <row r="72" spans="1:14">
      <c r="A72" s="518"/>
      <c r="B72" s="435"/>
      <c r="C72" s="432"/>
      <c r="D72" s="433"/>
      <c r="E72" s="441"/>
      <c r="F72" s="442"/>
      <c r="G72" s="442">
        <v>17.100000000000001</v>
      </c>
      <c r="H72" s="442"/>
      <c r="I72" s="442"/>
      <c r="J72" s="442"/>
      <c r="K72" s="442"/>
      <c r="L72" s="442"/>
      <c r="M72" s="442"/>
      <c r="N72" s="517" t="s">
        <v>389</v>
      </c>
    </row>
    <row r="73" spans="1:14">
      <c r="A73" s="518"/>
      <c r="B73" s="435"/>
      <c r="C73" s="432"/>
      <c r="D73" s="433"/>
      <c r="E73" s="441"/>
      <c r="F73" s="442"/>
      <c r="G73" s="442"/>
      <c r="H73" s="442"/>
      <c r="I73" s="442"/>
      <c r="J73" s="442"/>
      <c r="K73" s="442"/>
      <c r="L73" s="442"/>
      <c r="M73" s="442"/>
      <c r="N73" s="517"/>
    </row>
    <row r="74" spans="1:14">
      <c r="A74" s="518">
        <v>4</v>
      </c>
      <c r="B74" s="430" t="s">
        <v>492</v>
      </c>
      <c r="C74" s="432">
        <f>E74+E80</f>
        <v>185.048</v>
      </c>
      <c r="D74" s="433" t="s">
        <v>14</v>
      </c>
      <c r="E74" s="441">
        <f>SUM(F74:F78)</f>
        <v>68.036000000000001</v>
      </c>
      <c r="F74" s="441">
        <f>K74*M74</f>
        <v>10.5</v>
      </c>
      <c r="G74" s="442"/>
      <c r="H74" s="442"/>
      <c r="I74" s="442"/>
      <c r="J74" s="442"/>
      <c r="K74" s="442">
        <v>3.5</v>
      </c>
      <c r="L74" s="442" t="s">
        <v>34</v>
      </c>
      <c r="M74" s="442">
        <v>3</v>
      </c>
      <c r="N74" s="517" t="s">
        <v>40</v>
      </c>
    </row>
    <row r="75" spans="1:14">
      <c r="A75" s="518"/>
      <c r="B75" s="430"/>
      <c r="C75" s="432"/>
      <c r="D75" s="438"/>
      <c r="E75" s="441"/>
      <c r="F75" s="441">
        <f>G75+I75+K75+M75</f>
        <v>17.100000000000001</v>
      </c>
      <c r="G75" s="442">
        <f>0.75*2</f>
        <v>1.5</v>
      </c>
      <c r="H75" s="442" t="s">
        <v>43</v>
      </c>
      <c r="I75" s="442">
        <f>2.25*2</f>
        <v>4.5</v>
      </c>
      <c r="J75" s="442" t="s">
        <v>43</v>
      </c>
      <c r="K75" s="442">
        <f>2.55*2</f>
        <v>5.0999999999999996</v>
      </c>
      <c r="L75" s="442" t="s">
        <v>43</v>
      </c>
      <c r="M75" s="442">
        <f>3*2</f>
        <v>6</v>
      </c>
      <c r="N75" s="517" t="s">
        <v>390</v>
      </c>
    </row>
    <row r="76" spans="1:14">
      <c r="A76" s="518"/>
      <c r="B76" s="430"/>
      <c r="C76" s="432"/>
      <c r="D76" s="438"/>
      <c r="E76" s="441"/>
      <c r="F76" s="442">
        <v>20.936</v>
      </c>
      <c r="G76" s="442"/>
      <c r="H76" s="442"/>
      <c r="I76" s="442"/>
      <c r="J76" s="442"/>
      <c r="K76" s="442"/>
      <c r="L76" s="442"/>
      <c r="M76" s="442"/>
      <c r="N76" s="517" t="s">
        <v>391</v>
      </c>
    </row>
    <row r="77" spans="1:14">
      <c r="A77" s="518"/>
      <c r="B77" s="430"/>
      <c r="C77" s="432"/>
      <c r="D77" s="438"/>
      <c r="E77" s="441"/>
      <c r="F77" s="442">
        <f>K77+M77</f>
        <v>13.5</v>
      </c>
      <c r="G77" s="442"/>
      <c r="H77" s="442"/>
      <c r="I77" s="442"/>
      <c r="J77" s="442"/>
      <c r="K77" s="442">
        <f>3.75*2</f>
        <v>7.5</v>
      </c>
      <c r="L77" s="442" t="s">
        <v>43</v>
      </c>
      <c r="M77" s="442">
        <f>3*2</f>
        <v>6</v>
      </c>
      <c r="N77" s="517" t="s">
        <v>392</v>
      </c>
    </row>
    <row r="78" spans="1:14" ht="16" thickBot="1">
      <c r="A78" s="518"/>
      <c r="B78" s="430"/>
      <c r="C78" s="432"/>
      <c r="D78" s="438"/>
      <c r="E78" s="441"/>
      <c r="F78" s="442">
        <f>K78*M78</f>
        <v>6</v>
      </c>
      <c r="G78" s="442"/>
      <c r="H78" s="442"/>
      <c r="I78" s="442"/>
      <c r="J78" s="442"/>
      <c r="K78" s="442">
        <v>3</v>
      </c>
      <c r="L78" s="442" t="s">
        <v>34</v>
      </c>
      <c r="M78" s="442">
        <v>2</v>
      </c>
      <c r="N78" s="517" t="s">
        <v>389</v>
      </c>
    </row>
    <row r="79" spans="1:14" ht="16" thickBot="1">
      <c r="A79" s="518"/>
      <c r="B79" s="430"/>
      <c r="C79" s="433"/>
      <c r="D79" s="438"/>
      <c r="E79" s="546" t="s">
        <v>491</v>
      </c>
      <c r="F79" s="547"/>
      <c r="G79" s="547"/>
      <c r="H79" s="547"/>
      <c r="I79" s="547"/>
      <c r="J79" s="547"/>
      <c r="K79" s="547"/>
      <c r="L79" s="547"/>
      <c r="M79" s="548"/>
      <c r="N79" s="520"/>
    </row>
    <row r="80" spans="1:14">
      <c r="A80" s="518"/>
      <c r="B80" s="430"/>
      <c r="C80" s="433"/>
      <c r="D80" s="433"/>
      <c r="E80" s="439">
        <f>SUM(G80:G87)</f>
        <v>117.01200000000001</v>
      </c>
      <c r="F80" s="440"/>
      <c r="G80" s="440">
        <f>I80*K80*M80</f>
        <v>11</v>
      </c>
      <c r="H80" s="440"/>
      <c r="I80" s="440">
        <v>5.5</v>
      </c>
      <c r="J80" s="440" t="s">
        <v>34</v>
      </c>
      <c r="K80" s="440">
        <f t="shared" ref="K80:K86" si="4">K61</f>
        <v>1</v>
      </c>
      <c r="L80" s="440" t="s">
        <v>34</v>
      </c>
      <c r="M80" s="440">
        <v>2</v>
      </c>
      <c r="N80" s="517" t="s">
        <v>53</v>
      </c>
    </row>
    <row r="81" spans="1:16">
      <c r="A81" s="518"/>
      <c r="B81" s="430"/>
      <c r="C81" s="433"/>
      <c r="D81" s="433"/>
      <c r="E81" s="439"/>
      <c r="F81" s="440"/>
      <c r="G81" s="440">
        <f t="shared" ref="G81:G86" si="5">I81*K81*M81</f>
        <v>30.299999999999997</v>
      </c>
      <c r="H81" s="440"/>
      <c r="I81" s="434">
        <v>5.05</v>
      </c>
      <c r="J81" s="434" t="s">
        <v>34</v>
      </c>
      <c r="K81" s="440">
        <f t="shared" si="4"/>
        <v>3</v>
      </c>
      <c r="L81" s="434" t="s">
        <v>34</v>
      </c>
      <c r="M81" s="434">
        <v>2</v>
      </c>
      <c r="N81" s="517" t="s">
        <v>37</v>
      </c>
    </row>
    <row r="82" spans="1:16">
      <c r="A82" s="518"/>
      <c r="B82" s="430"/>
      <c r="C82" s="433"/>
      <c r="D82" s="433"/>
      <c r="E82" s="439"/>
      <c r="F82" s="440"/>
      <c r="G82" s="440">
        <f t="shared" si="5"/>
        <v>9.8000000000000007</v>
      </c>
      <c r="H82" s="440"/>
      <c r="I82" s="434">
        <v>4.9000000000000004</v>
      </c>
      <c r="J82" s="434" t="s">
        <v>34</v>
      </c>
      <c r="K82" s="440">
        <f t="shared" si="4"/>
        <v>1</v>
      </c>
      <c r="L82" s="434" t="s">
        <v>34</v>
      </c>
      <c r="M82" s="434">
        <v>2</v>
      </c>
      <c r="N82" s="517" t="s">
        <v>38</v>
      </c>
    </row>
    <row r="83" spans="1:16">
      <c r="A83" s="518"/>
      <c r="B83" s="430"/>
      <c r="C83" s="433"/>
      <c r="D83" s="433"/>
      <c r="E83" s="439"/>
      <c r="F83" s="440"/>
      <c r="G83" s="440">
        <f t="shared" si="5"/>
        <v>25.2</v>
      </c>
      <c r="H83" s="440"/>
      <c r="I83" s="434">
        <v>6.3</v>
      </c>
      <c r="J83" s="434" t="s">
        <v>34</v>
      </c>
      <c r="K83" s="440">
        <f t="shared" si="4"/>
        <v>2</v>
      </c>
      <c r="L83" s="434" t="s">
        <v>34</v>
      </c>
      <c r="M83" s="434">
        <v>2</v>
      </c>
      <c r="N83" s="517" t="s">
        <v>41</v>
      </c>
    </row>
    <row r="84" spans="1:16">
      <c r="A84" s="518"/>
      <c r="B84" s="430"/>
      <c r="C84" s="433"/>
      <c r="D84" s="433"/>
      <c r="E84" s="439"/>
      <c r="F84" s="440"/>
      <c r="G84" s="440">
        <f t="shared" si="5"/>
        <v>10.199999999999999</v>
      </c>
      <c r="H84" s="440"/>
      <c r="I84" s="434">
        <v>5.0999999999999996</v>
      </c>
      <c r="J84" s="434" t="s">
        <v>34</v>
      </c>
      <c r="K84" s="440">
        <f t="shared" si="4"/>
        <v>1</v>
      </c>
      <c r="L84" s="434" t="s">
        <v>34</v>
      </c>
      <c r="M84" s="434">
        <v>2</v>
      </c>
      <c r="N84" s="517" t="s">
        <v>54</v>
      </c>
    </row>
    <row r="85" spans="1:16">
      <c r="A85" s="518"/>
      <c r="B85" s="430"/>
      <c r="C85" s="433"/>
      <c r="D85" s="433"/>
      <c r="E85" s="439"/>
      <c r="F85" s="440"/>
      <c r="G85" s="440">
        <f t="shared" si="5"/>
        <v>9.4</v>
      </c>
      <c r="H85" s="440"/>
      <c r="I85" s="434">
        <v>4.7</v>
      </c>
      <c r="J85" s="434" t="s">
        <v>34</v>
      </c>
      <c r="K85" s="440">
        <f t="shared" si="4"/>
        <v>1</v>
      </c>
      <c r="L85" s="434" t="s">
        <v>34</v>
      </c>
      <c r="M85" s="434">
        <v>2</v>
      </c>
      <c r="N85" s="517" t="s">
        <v>55</v>
      </c>
    </row>
    <row r="86" spans="1:16">
      <c r="A86" s="518"/>
      <c r="B86" s="430"/>
      <c r="C86" s="433"/>
      <c r="D86" s="433"/>
      <c r="E86" s="439"/>
      <c r="F86" s="440"/>
      <c r="G86" s="440">
        <f t="shared" si="5"/>
        <v>8.1999999999999993</v>
      </c>
      <c r="H86" s="440"/>
      <c r="I86" s="434">
        <v>4.0999999999999996</v>
      </c>
      <c r="J86" s="434" t="s">
        <v>34</v>
      </c>
      <c r="K86" s="440">
        <f t="shared" si="4"/>
        <v>1</v>
      </c>
      <c r="L86" s="434" t="s">
        <v>34</v>
      </c>
      <c r="M86" s="434">
        <v>2</v>
      </c>
      <c r="N86" s="517" t="s">
        <v>56</v>
      </c>
    </row>
    <row r="87" spans="1:16">
      <c r="A87" s="518"/>
      <c r="B87" s="430"/>
      <c r="C87" s="433"/>
      <c r="D87" s="433"/>
      <c r="E87" s="439"/>
      <c r="F87" s="440"/>
      <c r="G87" s="440">
        <f>I87*K87*M87</f>
        <v>12.912000000000001</v>
      </c>
      <c r="H87" s="440"/>
      <c r="I87" s="440">
        <v>6.4560000000000004</v>
      </c>
      <c r="J87" s="440" t="s">
        <v>34</v>
      </c>
      <c r="K87" s="440">
        <v>1</v>
      </c>
      <c r="L87" s="440" t="s">
        <v>34</v>
      </c>
      <c r="M87" s="440">
        <v>2</v>
      </c>
      <c r="N87" s="517" t="s">
        <v>420</v>
      </c>
    </row>
    <row r="88" spans="1:16">
      <c r="A88" s="518"/>
      <c r="B88" s="430"/>
      <c r="C88" s="433"/>
      <c r="D88" s="433"/>
      <c r="E88" s="439"/>
      <c r="F88" s="440"/>
      <c r="G88" s="440"/>
      <c r="H88" s="440"/>
      <c r="I88" s="440"/>
      <c r="J88" s="440"/>
      <c r="K88" s="440"/>
      <c r="L88" s="440"/>
      <c r="M88" s="440"/>
      <c r="N88" s="517"/>
    </row>
    <row r="89" spans="1:16">
      <c r="A89" s="436" t="s">
        <v>42</v>
      </c>
      <c r="B89" s="437" t="s">
        <v>497</v>
      </c>
      <c r="C89" s="433"/>
      <c r="D89" s="433"/>
      <c r="E89" s="432"/>
      <c r="F89" s="434"/>
      <c r="G89" s="434"/>
      <c r="H89" s="434"/>
      <c r="I89" s="434"/>
      <c r="J89" s="434"/>
      <c r="K89" s="434"/>
      <c r="L89" s="434"/>
      <c r="M89" s="434"/>
      <c r="N89" s="517"/>
    </row>
    <row r="90" spans="1:16">
      <c r="A90" s="518">
        <v>1</v>
      </c>
      <c r="B90" s="451" t="s">
        <v>498</v>
      </c>
      <c r="C90" s="432">
        <f>E90</f>
        <v>37.006999999999998</v>
      </c>
      <c r="D90" s="433" t="s">
        <v>10</v>
      </c>
      <c r="E90" s="432">
        <f>I90+K90+M90</f>
        <v>37.006999999999998</v>
      </c>
      <c r="F90" s="434"/>
      <c r="G90" s="434"/>
      <c r="H90" s="434"/>
      <c r="I90" s="434">
        <v>34.902000000000001</v>
      </c>
      <c r="J90" s="434" t="s">
        <v>43</v>
      </c>
      <c r="K90" s="434">
        <v>1.68</v>
      </c>
      <c r="L90" s="434" t="s">
        <v>43</v>
      </c>
      <c r="M90" s="434">
        <v>0.42499999999999999</v>
      </c>
      <c r="N90" s="517" t="s">
        <v>380</v>
      </c>
    </row>
    <row r="91" spans="1:16">
      <c r="A91" s="518">
        <v>2</v>
      </c>
      <c r="B91" s="451" t="s">
        <v>499</v>
      </c>
      <c r="C91" s="432">
        <f>E91</f>
        <v>7.3540000000000001</v>
      </c>
      <c r="D91" s="433" t="s">
        <v>10</v>
      </c>
      <c r="E91" s="432">
        <f>I91+K91</f>
        <v>7.3540000000000001</v>
      </c>
      <c r="F91" s="434"/>
      <c r="G91" s="434"/>
      <c r="H91" s="434"/>
      <c r="I91" s="434">
        <v>5.55</v>
      </c>
      <c r="J91" s="434" t="s">
        <v>43</v>
      </c>
      <c r="K91" s="434">
        <v>1.804</v>
      </c>
      <c r="L91" s="434"/>
      <c r="M91" s="434"/>
      <c r="N91" s="517" t="s">
        <v>393</v>
      </c>
    </row>
    <row r="92" spans="1:16">
      <c r="A92" s="518">
        <v>3</v>
      </c>
      <c r="B92" s="451" t="s">
        <v>500</v>
      </c>
      <c r="C92" s="432">
        <f t="shared" ref="C92:C95" si="6">E92</f>
        <v>3.4013</v>
      </c>
      <c r="D92" s="433" t="s">
        <v>10</v>
      </c>
      <c r="E92" s="432">
        <f>I92</f>
        <v>3.4013</v>
      </c>
      <c r="F92" s="434"/>
      <c r="G92" s="434"/>
      <c r="H92" s="434"/>
      <c r="I92" s="434">
        <v>3.4013</v>
      </c>
      <c r="J92" s="434"/>
      <c r="K92" s="434"/>
      <c r="L92" s="434"/>
      <c r="M92" s="434"/>
      <c r="N92" s="517" t="s">
        <v>394</v>
      </c>
    </row>
    <row r="93" spans="1:16">
      <c r="A93" s="518">
        <v>4</v>
      </c>
      <c r="B93" s="451" t="s">
        <v>501</v>
      </c>
      <c r="C93" s="432">
        <f t="shared" si="6"/>
        <v>12.94</v>
      </c>
      <c r="D93" s="433" t="s">
        <v>14</v>
      </c>
      <c r="E93" s="432">
        <f>I93*K93</f>
        <v>12.94</v>
      </c>
      <c r="F93" s="434"/>
      <c r="G93" s="434"/>
      <c r="H93" s="434"/>
      <c r="I93" s="434">
        <v>6.47</v>
      </c>
      <c r="J93" s="434" t="s">
        <v>34</v>
      </c>
      <c r="K93" s="434">
        <v>2</v>
      </c>
      <c r="L93" s="434"/>
      <c r="M93" s="434"/>
      <c r="N93" s="517"/>
    </row>
    <row r="94" spans="1:16">
      <c r="A94" s="518">
        <v>5</v>
      </c>
      <c r="B94" s="451" t="s">
        <v>503</v>
      </c>
      <c r="C94" s="432">
        <f t="shared" si="6"/>
        <v>35.85</v>
      </c>
      <c r="D94" s="433" t="s">
        <v>10</v>
      </c>
      <c r="E94" s="432">
        <v>35.85</v>
      </c>
      <c r="F94" s="434"/>
      <c r="G94" s="434"/>
      <c r="H94" s="434"/>
      <c r="I94" s="434"/>
      <c r="J94" s="434"/>
      <c r="K94" s="434"/>
      <c r="L94" s="434"/>
      <c r="M94" s="434"/>
      <c r="N94" s="517"/>
    </row>
    <row r="95" spans="1:16">
      <c r="A95" s="518">
        <v>6</v>
      </c>
      <c r="B95" s="451" t="s">
        <v>502</v>
      </c>
      <c r="C95" s="432">
        <f t="shared" si="6"/>
        <v>7.25</v>
      </c>
      <c r="D95" s="433" t="s">
        <v>10</v>
      </c>
      <c r="E95" s="432">
        <v>7.25</v>
      </c>
      <c r="F95" s="434"/>
      <c r="G95" s="434"/>
      <c r="H95" s="434"/>
      <c r="I95" s="434"/>
      <c r="J95" s="434"/>
      <c r="K95" s="434"/>
      <c r="L95" s="434"/>
      <c r="M95" s="434"/>
      <c r="N95" s="517"/>
    </row>
    <row r="96" spans="1:16">
      <c r="A96" s="518"/>
      <c r="B96" s="430"/>
      <c r="C96" s="433"/>
      <c r="D96" s="433"/>
      <c r="E96" s="432"/>
      <c r="F96" s="434"/>
      <c r="G96" s="434"/>
      <c r="H96" s="434"/>
      <c r="I96" s="434"/>
      <c r="J96" s="434"/>
      <c r="K96" s="434"/>
      <c r="L96" s="434"/>
      <c r="M96" s="434"/>
      <c r="N96" s="517"/>
      <c r="P96" s="443"/>
    </row>
    <row r="97" spans="1:16">
      <c r="A97" s="436" t="s">
        <v>44</v>
      </c>
      <c r="B97" s="437" t="s">
        <v>504</v>
      </c>
      <c r="C97" s="433"/>
      <c r="D97" s="433"/>
      <c r="E97" s="432"/>
      <c r="F97" s="434"/>
      <c r="G97" s="434"/>
      <c r="H97" s="434"/>
      <c r="I97" s="434"/>
      <c r="J97" s="434"/>
      <c r="K97" s="434"/>
      <c r="L97" s="434"/>
      <c r="M97" s="434"/>
      <c r="N97" s="517"/>
      <c r="P97" s="443"/>
    </row>
    <row r="98" spans="1:16">
      <c r="A98" s="518">
        <v>1</v>
      </c>
      <c r="B98" s="430" t="s">
        <v>400</v>
      </c>
      <c r="C98" s="432"/>
      <c r="D98" s="433"/>
      <c r="E98" s="432"/>
      <c r="F98" s="434"/>
      <c r="G98" s="434"/>
      <c r="H98" s="434"/>
      <c r="I98" s="434"/>
      <c r="J98" s="434"/>
      <c r="K98" s="434"/>
      <c r="L98" s="434"/>
      <c r="M98" s="434"/>
      <c r="N98" s="517"/>
      <c r="P98" s="443"/>
    </row>
    <row r="99" spans="1:16">
      <c r="A99" s="518"/>
      <c r="B99" s="452" t="s">
        <v>506</v>
      </c>
      <c r="C99" s="432">
        <f>E99</f>
        <v>8</v>
      </c>
      <c r="D99" s="454" t="s">
        <v>49</v>
      </c>
      <c r="E99" s="432">
        <v>8</v>
      </c>
      <c r="F99" s="434"/>
      <c r="G99" s="434"/>
      <c r="H99" s="434"/>
      <c r="I99" s="434"/>
      <c r="J99" s="434"/>
      <c r="K99" s="434"/>
      <c r="L99" s="434"/>
      <c r="M99" s="434"/>
      <c r="N99" s="517"/>
      <c r="P99" s="443"/>
    </row>
    <row r="100" spans="1:16">
      <c r="A100" s="518"/>
      <c r="B100" s="453" t="s">
        <v>395</v>
      </c>
      <c r="C100" s="432">
        <f t="shared" ref="C100:C103" si="7">E100</f>
        <v>1</v>
      </c>
      <c r="D100" s="454" t="s">
        <v>17</v>
      </c>
      <c r="E100" s="432">
        <v>1</v>
      </c>
      <c r="F100" s="434"/>
      <c r="G100" s="434"/>
      <c r="H100" s="434"/>
      <c r="I100" s="434"/>
      <c r="J100" s="434"/>
      <c r="K100" s="434"/>
      <c r="L100" s="434"/>
      <c r="M100" s="434"/>
      <c r="N100" s="517"/>
      <c r="P100" s="443"/>
    </row>
    <row r="101" spans="1:16">
      <c r="A101" s="518"/>
      <c r="B101" s="453" t="s">
        <v>505</v>
      </c>
      <c r="C101" s="432">
        <f t="shared" si="7"/>
        <v>0.73399999999999999</v>
      </c>
      <c r="D101" s="454" t="s">
        <v>10</v>
      </c>
      <c r="E101" s="432">
        <v>0.73399999999999999</v>
      </c>
      <c r="F101" s="434"/>
      <c r="G101" s="434"/>
      <c r="H101" s="434"/>
      <c r="I101" s="434"/>
      <c r="J101" s="434"/>
      <c r="K101" s="434"/>
      <c r="L101" s="434"/>
      <c r="M101" s="434"/>
      <c r="N101" s="517"/>
      <c r="P101" s="443"/>
    </row>
    <row r="102" spans="1:16">
      <c r="A102" s="518"/>
      <c r="B102" s="453" t="s">
        <v>507</v>
      </c>
      <c r="C102" s="432">
        <f t="shared" si="7"/>
        <v>1</v>
      </c>
      <c r="D102" s="454" t="s">
        <v>16</v>
      </c>
      <c r="E102" s="432">
        <v>1</v>
      </c>
      <c r="F102" s="434"/>
      <c r="G102" s="434"/>
      <c r="H102" s="434"/>
      <c r="I102" s="434"/>
      <c r="J102" s="434"/>
      <c r="K102" s="434"/>
      <c r="L102" s="434"/>
      <c r="M102" s="434"/>
      <c r="N102" s="517"/>
      <c r="P102" s="443"/>
    </row>
    <row r="103" spans="1:16">
      <c r="A103" s="518"/>
      <c r="B103" s="453" t="s">
        <v>396</v>
      </c>
      <c r="C103" s="432">
        <f t="shared" si="7"/>
        <v>1.5</v>
      </c>
      <c r="D103" s="454" t="s">
        <v>398</v>
      </c>
      <c r="E103" s="432">
        <v>1.5</v>
      </c>
      <c r="F103" s="434"/>
      <c r="G103" s="434"/>
      <c r="H103" s="434"/>
      <c r="I103" s="434"/>
      <c r="J103" s="434"/>
      <c r="K103" s="434"/>
      <c r="L103" s="434"/>
      <c r="M103" s="434"/>
      <c r="N103" s="517"/>
      <c r="P103" s="443"/>
    </row>
    <row r="104" spans="1:16">
      <c r="A104" s="518"/>
      <c r="B104" s="430"/>
      <c r="C104" s="432"/>
      <c r="D104" s="454"/>
      <c r="E104" s="432"/>
      <c r="F104" s="434"/>
      <c r="G104" s="434"/>
      <c r="H104" s="434"/>
      <c r="I104" s="434"/>
      <c r="J104" s="434"/>
      <c r="K104" s="434"/>
      <c r="L104" s="434"/>
      <c r="M104" s="434"/>
      <c r="N104" s="517"/>
      <c r="P104" s="443"/>
    </row>
    <row r="105" spans="1:16">
      <c r="A105" s="518">
        <v>2</v>
      </c>
      <c r="B105" s="430" t="s">
        <v>399</v>
      </c>
      <c r="C105" s="432"/>
      <c r="D105" s="433"/>
      <c r="E105" s="432"/>
      <c r="F105" s="434"/>
      <c r="G105" s="434"/>
      <c r="H105" s="434"/>
      <c r="I105" s="434"/>
      <c r="J105" s="434"/>
      <c r="K105" s="434"/>
      <c r="L105" s="434"/>
      <c r="M105" s="434"/>
      <c r="N105" s="517"/>
      <c r="P105" s="443"/>
    </row>
    <row r="106" spans="1:16">
      <c r="A106" s="518"/>
      <c r="B106" s="452" t="s">
        <v>506</v>
      </c>
      <c r="C106" s="432">
        <f>E106</f>
        <v>15.330000000000002</v>
      </c>
      <c r="D106" s="454" t="s">
        <v>49</v>
      </c>
      <c r="E106" s="432">
        <f>G106*I106</f>
        <v>15.330000000000002</v>
      </c>
      <c r="F106" s="434"/>
      <c r="G106" s="434">
        <f>5.11</f>
        <v>5.1100000000000003</v>
      </c>
      <c r="H106" s="434" t="s">
        <v>34</v>
      </c>
      <c r="I106" s="434">
        <v>3</v>
      </c>
      <c r="J106" s="434"/>
      <c r="K106" s="434"/>
      <c r="L106" s="434"/>
      <c r="M106" s="434"/>
      <c r="N106" s="517"/>
      <c r="P106" s="443"/>
    </row>
    <row r="107" spans="1:16">
      <c r="A107" s="518"/>
      <c r="B107" s="453" t="s">
        <v>395</v>
      </c>
      <c r="C107" s="432">
        <f t="shared" ref="C107:C109" si="8">E107</f>
        <v>3</v>
      </c>
      <c r="D107" s="454" t="s">
        <v>17</v>
      </c>
      <c r="E107" s="432">
        <f t="shared" ref="E107:E109" si="9">G107*I107</f>
        <v>3</v>
      </c>
      <c r="F107" s="434"/>
      <c r="G107" s="434">
        <v>1</v>
      </c>
      <c r="H107" s="434" t="s">
        <v>34</v>
      </c>
      <c r="I107" s="434">
        <v>3</v>
      </c>
      <c r="J107" s="434"/>
      <c r="K107" s="434"/>
      <c r="L107" s="434"/>
      <c r="M107" s="434"/>
      <c r="N107" s="517"/>
      <c r="P107" s="443"/>
    </row>
    <row r="108" spans="1:16">
      <c r="A108" s="518"/>
      <c r="B108" s="453" t="s">
        <v>396</v>
      </c>
      <c r="C108" s="432">
        <f t="shared" si="8"/>
        <v>4.5</v>
      </c>
      <c r="D108" s="454" t="s">
        <v>398</v>
      </c>
      <c r="E108" s="432">
        <f t="shared" si="9"/>
        <v>4.5</v>
      </c>
      <c r="F108" s="434"/>
      <c r="G108" s="434">
        <v>1.5</v>
      </c>
      <c r="H108" s="434" t="s">
        <v>34</v>
      </c>
      <c r="I108" s="434">
        <v>3</v>
      </c>
      <c r="J108" s="434"/>
      <c r="K108" s="434"/>
      <c r="L108" s="434"/>
      <c r="M108" s="434"/>
      <c r="N108" s="517"/>
      <c r="P108" s="443"/>
    </row>
    <row r="109" spans="1:16">
      <c r="A109" s="518"/>
      <c r="B109" s="453" t="s">
        <v>507</v>
      </c>
      <c r="C109" s="432">
        <f t="shared" si="8"/>
        <v>3</v>
      </c>
      <c r="D109" s="433" t="s">
        <v>16</v>
      </c>
      <c r="E109" s="432">
        <f t="shared" si="9"/>
        <v>3</v>
      </c>
      <c r="F109" s="434"/>
      <c r="G109" s="434">
        <v>1</v>
      </c>
      <c r="H109" s="434" t="s">
        <v>34</v>
      </c>
      <c r="I109" s="434">
        <v>3</v>
      </c>
      <c r="J109" s="434"/>
      <c r="K109" s="434"/>
      <c r="L109" s="434"/>
      <c r="M109" s="434"/>
      <c r="N109" s="517"/>
      <c r="P109" s="443"/>
    </row>
    <row r="110" spans="1:16">
      <c r="A110" s="518"/>
      <c r="B110" s="430"/>
      <c r="C110" s="432"/>
      <c r="D110" s="433"/>
      <c r="E110" s="432"/>
      <c r="F110" s="434"/>
      <c r="G110" s="434"/>
      <c r="H110" s="434"/>
      <c r="I110" s="434"/>
      <c r="J110" s="434"/>
      <c r="K110" s="434"/>
      <c r="L110" s="434"/>
      <c r="M110" s="434"/>
      <c r="N110" s="517"/>
      <c r="P110" s="443"/>
    </row>
    <row r="111" spans="1:16">
      <c r="A111" s="518">
        <v>3</v>
      </c>
      <c r="B111" s="430" t="s">
        <v>401</v>
      </c>
      <c r="C111" s="432"/>
      <c r="D111" s="433"/>
      <c r="E111" s="432"/>
      <c r="F111" s="434"/>
      <c r="G111" s="434"/>
      <c r="H111" s="434"/>
      <c r="I111" s="434"/>
      <c r="J111" s="434"/>
      <c r="K111" s="434"/>
      <c r="L111" s="434"/>
      <c r="M111" s="434"/>
      <c r="N111" s="517"/>
      <c r="P111" s="443"/>
    </row>
    <row r="112" spans="1:16">
      <c r="A112" s="518"/>
      <c r="B112" s="452" t="s">
        <v>506</v>
      </c>
      <c r="C112" s="432">
        <f>E112</f>
        <v>4.9000000000000004</v>
      </c>
      <c r="D112" s="454" t="s">
        <v>49</v>
      </c>
      <c r="E112" s="432">
        <v>4.9000000000000004</v>
      </c>
      <c r="F112" s="434"/>
      <c r="G112" s="434"/>
      <c r="H112" s="434"/>
      <c r="I112" s="434"/>
      <c r="J112" s="434"/>
      <c r="K112" s="434"/>
      <c r="L112" s="434"/>
      <c r="M112" s="434"/>
      <c r="N112" s="517"/>
      <c r="P112" s="443"/>
    </row>
    <row r="113" spans="1:16">
      <c r="A113" s="518"/>
      <c r="B113" s="453" t="s">
        <v>395</v>
      </c>
      <c r="C113" s="432">
        <f t="shared" ref="C113:C115" si="10">E113</f>
        <v>1</v>
      </c>
      <c r="D113" s="454" t="s">
        <v>17</v>
      </c>
      <c r="E113" s="432">
        <v>1</v>
      </c>
      <c r="F113" s="434"/>
      <c r="G113" s="434"/>
      <c r="H113" s="434"/>
      <c r="I113" s="434"/>
      <c r="J113" s="434"/>
      <c r="K113" s="434"/>
      <c r="L113" s="434"/>
      <c r="M113" s="434"/>
      <c r="N113" s="517"/>
      <c r="P113" s="443"/>
    </row>
    <row r="114" spans="1:16">
      <c r="A114" s="518"/>
      <c r="B114" s="453" t="s">
        <v>396</v>
      </c>
      <c r="C114" s="432">
        <f t="shared" si="10"/>
        <v>1.5</v>
      </c>
      <c r="D114" s="454" t="s">
        <v>398</v>
      </c>
      <c r="E114" s="432">
        <v>1.5</v>
      </c>
      <c r="F114" s="434"/>
      <c r="G114" s="434"/>
      <c r="H114" s="434"/>
      <c r="I114" s="434"/>
      <c r="J114" s="434"/>
      <c r="K114" s="434"/>
      <c r="L114" s="434"/>
      <c r="M114" s="434"/>
      <c r="N114" s="517"/>
      <c r="P114" s="443"/>
    </row>
    <row r="115" spans="1:16">
      <c r="A115" s="518"/>
      <c r="B115" s="453" t="s">
        <v>507</v>
      </c>
      <c r="C115" s="432">
        <f t="shared" si="10"/>
        <v>1</v>
      </c>
      <c r="D115" s="433" t="s">
        <v>16</v>
      </c>
      <c r="E115" s="432">
        <v>1</v>
      </c>
      <c r="F115" s="434"/>
      <c r="G115" s="434"/>
      <c r="H115" s="434"/>
      <c r="I115" s="434"/>
      <c r="J115" s="434"/>
      <c r="K115" s="434"/>
      <c r="L115" s="434"/>
      <c r="M115" s="434"/>
      <c r="N115" s="517"/>
      <c r="P115" s="443"/>
    </row>
    <row r="116" spans="1:16">
      <c r="A116" s="518"/>
      <c r="B116" s="430"/>
      <c r="C116" s="432"/>
      <c r="D116" s="433"/>
      <c r="E116" s="432"/>
      <c r="F116" s="434"/>
      <c r="G116" s="434"/>
      <c r="H116" s="434"/>
      <c r="I116" s="434"/>
      <c r="J116" s="434"/>
      <c r="K116" s="434"/>
      <c r="L116" s="434"/>
      <c r="M116" s="434"/>
      <c r="N116" s="517"/>
      <c r="P116" s="443"/>
    </row>
    <row r="117" spans="1:16">
      <c r="A117" s="518">
        <v>4</v>
      </c>
      <c r="B117" s="430" t="s">
        <v>403</v>
      </c>
      <c r="C117" s="432"/>
      <c r="D117" s="433"/>
      <c r="E117" s="432"/>
      <c r="F117" s="434"/>
      <c r="G117" s="434"/>
      <c r="H117" s="434"/>
      <c r="I117" s="434"/>
      <c r="J117" s="434"/>
      <c r="K117" s="434"/>
      <c r="L117" s="434"/>
      <c r="M117" s="434"/>
      <c r="N117" s="517"/>
      <c r="P117" s="443"/>
    </row>
    <row r="118" spans="1:16">
      <c r="A118" s="518"/>
      <c r="B118" s="452" t="s">
        <v>506</v>
      </c>
      <c r="C118" s="432">
        <f>E118</f>
        <v>9.4499999999999993</v>
      </c>
      <c r="D118" s="454" t="s">
        <v>49</v>
      </c>
      <c r="E118" s="432">
        <f>6.3+1.95+1.2</f>
        <v>9.4499999999999993</v>
      </c>
      <c r="F118" s="434"/>
      <c r="G118" s="434"/>
      <c r="H118" s="434"/>
      <c r="I118" s="434"/>
      <c r="J118" s="434"/>
      <c r="K118" s="434"/>
      <c r="L118" s="434"/>
      <c r="M118" s="434"/>
      <c r="N118" s="517"/>
      <c r="P118" s="443"/>
    </row>
    <row r="119" spans="1:16">
      <c r="A119" s="518"/>
      <c r="B119" s="452" t="s">
        <v>402</v>
      </c>
      <c r="C119" s="432">
        <f t="shared" ref="C119:C121" si="11">E119</f>
        <v>8.48</v>
      </c>
      <c r="D119" s="454" t="s">
        <v>49</v>
      </c>
      <c r="E119" s="432">
        <f>4.24*2</f>
        <v>8.48</v>
      </c>
      <c r="F119" s="434"/>
      <c r="G119" s="434"/>
      <c r="H119" s="434"/>
      <c r="I119" s="434"/>
      <c r="J119" s="434"/>
      <c r="K119" s="434"/>
      <c r="L119" s="434"/>
      <c r="M119" s="434"/>
      <c r="N119" s="517"/>
      <c r="P119" s="443"/>
    </row>
    <row r="120" spans="1:16">
      <c r="A120" s="518"/>
      <c r="B120" s="453" t="s">
        <v>397</v>
      </c>
      <c r="C120" s="432">
        <f t="shared" si="11"/>
        <v>2</v>
      </c>
      <c r="D120" s="433" t="s">
        <v>16</v>
      </c>
      <c r="E120" s="432">
        <f>1*2</f>
        <v>2</v>
      </c>
      <c r="F120" s="434"/>
      <c r="G120" s="434"/>
      <c r="H120" s="434"/>
      <c r="I120" s="434"/>
      <c r="J120" s="434"/>
      <c r="K120" s="434"/>
      <c r="L120" s="434"/>
      <c r="M120" s="434"/>
      <c r="N120" s="517"/>
      <c r="P120" s="443"/>
    </row>
    <row r="121" spans="1:16">
      <c r="A121" s="518"/>
      <c r="B121" s="453" t="s">
        <v>505</v>
      </c>
      <c r="C121" s="432">
        <f t="shared" si="11"/>
        <v>2.0960000000000001</v>
      </c>
      <c r="D121" s="433" t="s">
        <v>10</v>
      </c>
      <c r="E121" s="432">
        <f>G121+I121</f>
        <v>2.0960000000000001</v>
      </c>
      <c r="F121" s="434"/>
      <c r="G121" s="434">
        <f>0.874*2</f>
        <v>1.748</v>
      </c>
      <c r="H121" s="434" t="s">
        <v>43</v>
      </c>
      <c r="I121" s="434">
        <f>0.174*2</f>
        <v>0.34799999999999998</v>
      </c>
      <c r="J121" s="434"/>
      <c r="K121" s="434"/>
      <c r="L121" s="434"/>
      <c r="M121" s="434"/>
      <c r="N121" s="517"/>
      <c r="P121" s="443"/>
    </row>
    <row r="122" spans="1:16">
      <c r="A122" s="518"/>
      <c r="B122" s="444"/>
      <c r="C122" s="432"/>
      <c r="D122" s="433"/>
      <c r="E122" s="432"/>
      <c r="F122" s="434"/>
      <c r="G122" s="434"/>
      <c r="H122" s="434"/>
      <c r="I122" s="434"/>
      <c r="J122" s="434"/>
      <c r="K122" s="434"/>
      <c r="L122" s="434"/>
      <c r="M122" s="434"/>
      <c r="N122" s="517"/>
      <c r="P122" s="443"/>
    </row>
    <row r="123" spans="1:16">
      <c r="A123" s="518">
        <v>5</v>
      </c>
      <c r="B123" s="430" t="s">
        <v>404</v>
      </c>
      <c r="C123" s="432"/>
      <c r="D123" s="433"/>
      <c r="E123" s="432"/>
      <c r="F123" s="434"/>
      <c r="G123" s="434"/>
      <c r="H123" s="434"/>
      <c r="I123" s="434"/>
      <c r="J123" s="434"/>
      <c r="K123" s="434"/>
      <c r="L123" s="434"/>
      <c r="M123" s="434"/>
      <c r="N123" s="517"/>
      <c r="P123" s="443"/>
    </row>
    <row r="124" spans="1:16">
      <c r="A124" s="518"/>
      <c r="B124" s="452" t="s">
        <v>506</v>
      </c>
      <c r="C124" s="432">
        <f>E124</f>
        <v>5.6999999999999993</v>
      </c>
      <c r="D124" s="454" t="s">
        <v>49</v>
      </c>
      <c r="E124" s="432">
        <f>5.1+0.6</f>
        <v>5.6999999999999993</v>
      </c>
      <c r="F124" s="434"/>
      <c r="G124" s="434"/>
      <c r="H124" s="434"/>
      <c r="I124" s="434"/>
      <c r="J124" s="434"/>
      <c r="K124" s="434"/>
      <c r="L124" s="434"/>
      <c r="M124" s="434"/>
      <c r="N124" s="517"/>
      <c r="P124" s="443"/>
    </row>
    <row r="125" spans="1:16">
      <c r="A125" s="518"/>
      <c r="B125" s="452" t="s">
        <v>402</v>
      </c>
      <c r="C125" s="432">
        <f t="shared" ref="C125" si="12">E125</f>
        <v>4.2</v>
      </c>
      <c r="D125" s="454" t="s">
        <v>49</v>
      </c>
      <c r="E125" s="432">
        <v>4.2</v>
      </c>
      <c r="F125" s="434"/>
      <c r="G125" s="434"/>
      <c r="H125" s="434"/>
      <c r="I125" s="434"/>
      <c r="J125" s="434"/>
      <c r="K125" s="434"/>
      <c r="L125" s="434"/>
      <c r="M125" s="434"/>
      <c r="N125" s="517"/>
      <c r="P125" s="443"/>
    </row>
    <row r="126" spans="1:16">
      <c r="A126" s="518"/>
      <c r="B126" s="453" t="s">
        <v>397</v>
      </c>
      <c r="C126" s="432">
        <f>E126</f>
        <v>1</v>
      </c>
      <c r="D126" s="433" t="s">
        <v>16</v>
      </c>
      <c r="E126" s="432">
        <v>1</v>
      </c>
      <c r="F126" s="434"/>
      <c r="G126" s="434"/>
      <c r="H126" s="434"/>
      <c r="I126" s="434"/>
      <c r="J126" s="434"/>
      <c r="K126" s="434"/>
      <c r="L126" s="434"/>
      <c r="M126" s="434"/>
      <c r="N126" s="517"/>
      <c r="P126" s="443"/>
    </row>
    <row r="127" spans="1:16">
      <c r="A127" s="518"/>
      <c r="B127" s="453" t="s">
        <v>505</v>
      </c>
      <c r="C127" s="432">
        <f>E127</f>
        <v>0.69900000000000007</v>
      </c>
      <c r="D127" s="433" t="s">
        <v>10</v>
      </c>
      <c r="E127" s="432">
        <f>0.532+0.167</f>
        <v>0.69900000000000007</v>
      </c>
      <c r="F127" s="434"/>
      <c r="G127" s="434"/>
      <c r="H127" s="434"/>
      <c r="I127" s="434"/>
      <c r="J127" s="434"/>
      <c r="K127" s="434"/>
      <c r="L127" s="434"/>
      <c r="M127" s="434"/>
      <c r="N127" s="517"/>
      <c r="P127" s="443"/>
    </row>
    <row r="128" spans="1:16">
      <c r="A128" s="518"/>
      <c r="B128" s="444"/>
      <c r="C128" s="432"/>
      <c r="D128" s="433"/>
      <c r="E128" s="432"/>
      <c r="F128" s="434"/>
      <c r="G128" s="434"/>
      <c r="H128" s="434"/>
      <c r="I128" s="434"/>
      <c r="J128" s="434"/>
      <c r="K128" s="434"/>
      <c r="L128" s="434"/>
      <c r="M128" s="434"/>
      <c r="N128" s="517"/>
      <c r="P128" s="443"/>
    </row>
    <row r="129" spans="1:16">
      <c r="A129" s="518">
        <v>6</v>
      </c>
      <c r="B129" s="444" t="s">
        <v>405</v>
      </c>
      <c r="C129" s="432"/>
      <c r="D129" s="433"/>
      <c r="E129" s="432"/>
      <c r="F129" s="434"/>
      <c r="G129" s="434"/>
      <c r="H129" s="434"/>
      <c r="I129" s="434"/>
      <c r="J129" s="434"/>
      <c r="K129" s="434"/>
      <c r="L129" s="434"/>
      <c r="M129" s="434"/>
      <c r="N129" s="517"/>
      <c r="P129" s="443"/>
    </row>
    <row r="130" spans="1:16">
      <c r="A130" s="518"/>
      <c r="B130" s="453" t="s">
        <v>505</v>
      </c>
      <c r="C130" s="432">
        <v>0.43</v>
      </c>
      <c r="D130" s="433" t="s">
        <v>10</v>
      </c>
      <c r="E130" s="432"/>
      <c r="F130" s="434"/>
      <c r="G130" s="434"/>
      <c r="H130" s="434"/>
      <c r="I130" s="434"/>
      <c r="J130" s="434"/>
      <c r="K130" s="434"/>
      <c r="L130" s="434"/>
      <c r="M130" s="434"/>
      <c r="N130" s="517"/>
      <c r="P130" s="443"/>
    </row>
    <row r="131" spans="1:16">
      <c r="A131" s="518"/>
      <c r="B131" s="444"/>
      <c r="C131" s="432"/>
      <c r="D131" s="433"/>
      <c r="E131" s="432"/>
      <c r="F131" s="434"/>
      <c r="G131" s="434"/>
      <c r="H131" s="434"/>
      <c r="I131" s="434"/>
      <c r="J131" s="434"/>
      <c r="K131" s="434"/>
      <c r="L131" s="434"/>
      <c r="M131" s="434"/>
      <c r="N131" s="517"/>
      <c r="P131" s="443"/>
    </row>
    <row r="132" spans="1:16">
      <c r="A132" s="518">
        <v>7</v>
      </c>
      <c r="B132" s="444" t="s">
        <v>406</v>
      </c>
      <c r="C132" s="432"/>
      <c r="D132" s="433"/>
      <c r="E132" s="432"/>
      <c r="F132" s="434"/>
      <c r="G132" s="434"/>
      <c r="H132" s="434"/>
      <c r="I132" s="434"/>
      <c r="J132" s="434"/>
      <c r="K132" s="434"/>
      <c r="L132" s="434"/>
      <c r="M132" s="434"/>
      <c r="N132" s="517"/>
      <c r="P132" s="443"/>
    </row>
    <row r="133" spans="1:16">
      <c r="A133" s="518"/>
      <c r="B133" s="452" t="s">
        <v>506</v>
      </c>
      <c r="C133" s="432">
        <f>E133</f>
        <v>4.0999999999999996</v>
      </c>
      <c r="D133" s="454" t="s">
        <v>49</v>
      </c>
      <c r="E133" s="432">
        <v>4.0999999999999996</v>
      </c>
      <c r="F133" s="434"/>
      <c r="G133" s="434"/>
      <c r="H133" s="434"/>
      <c r="I133" s="434"/>
      <c r="J133" s="434"/>
      <c r="K133" s="434"/>
      <c r="L133" s="434"/>
      <c r="M133" s="434"/>
      <c r="N133" s="517"/>
      <c r="P133" s="443"/>
    </row>
    <row r="134" spans="1:16">
      <c r="A134" s="518"/>
      <c r="B134" s="452" t="s">
        <v>402</v>
      </c>
      <c r="C134" s="432">
        <f t="shared" ref="C134:C136" si="13">E134</f>
        <v>5.4</v>
      </c>
      <c r="D134" s="454" t="s">
        <v>49</v>
      </c>
      <c r="E134" s="432">
        <f>2.7*2</f>
        <v>5.4</v>
      </c>
      <c r="F134" s="434"/>
      <c r="G134" s="434"/>
      <c r="H134" s="434"/>
      <c r="I134" s="434"/>
      <c r="J134" s="434"/>
      <c r="K134" s="434"/>
      <c r="L134" s="434"/>
      <c r="M134" s="434"/>
      <c r="N134" s="517"/>
      <c r="P134" s="443"/>
    </row>
    <row r="135" spans="1:16">
      <c r="A135" s="518"/>
      <c r="B135" s="453" t="s">
        <v>397</v>
      </c>
      <c r="C135" s="432">
        <f t="shared" si="13"/>
        <v>2</v>
      </c>
      <c r="D135" s="433" t="s">
        <v>16</v>
      </c>
      <c r="E135" s="432">
        <v>2</v>
      </c>
      <c r="F135" s="434"/>
      <c r="G135" s="434"/>
      <c r="H135" s="434"/>
      <c r="I135" s="434"/>
      <c r="J135" s="434"/>
      <c r="K135" s="434"/>
      <c r="L135" s="434"/>
      <c r="M135" s="434"/>
      <c r="N135" s="517"/>
      <c r="P135" s="443"/>
    </row>
    <row r="136" spans="1:16">
      <c r="A136" s="518"/>
      <c r="B136" s="453" t="s">
        <v>508</v>
      </c>
      <c r="C136" s="432">
        <f t="shared" si="13"/>
        <v>0.504</v>
      </c>
      <c r="D136" s="433" t="s">
        <v>10</v>
      </c>
      <c r="E136" s="432">
        <f>0.252*2</f>
        <v>0.504</v>
      </c>
      <c r="F136" s="434"/>
      <c r="G136" s="434"/>
      <c r="H136" s="434"/>
      <c r="I136" s="434"/>
      <c r="J136" s="434"/>
      <c r="K136" s="434"/>
      <c r="L136" s="434"/>
      <c r="M136" s="434"/>
      <c r="N136" s="517"/>
      <c r="P136" s="443"/>
    </row>
    <row r="137" spans="1:16">
      <c r="A137" s="518"/>
      <c r="B137" s="460"/>
      <c r="C137" s="432"/>
      <c r="D137" s="433"/>
      <c r="E137" s="432"/>
      <c r="F137" s="434"/>
      <c r="G137" s="434"/>
      <c r="H137" s="434"/>
      <c r="I137" s="434"/>
      <c r="J137" s="434"/>
      <c r="K137" s="434"/>
      <c r="L137" s="434"/>
      <c r="M137" s="434"/>
      <c r="N137" s="517"/>
      <c r="P137" s="443"/>
    </row>
    <row r="138" spans="1:16">
      <c r="A138" s="518">
        <v>8</v>
      </c>
      <c r="B138" s="444" t="s">
        <v>509</v>
      </c>
      <c r="C138" s="432"/>
      <c r="D138" s="433"/>
      <c r="E138" s="432"/>
      <c r="F138" s="434"/>
      <c r="G138" s="434"/>
      <c r="H138" s="434"/>
      <c r="I138" s="434"/>
      <c r="J138" s="434"/>
      <c r="K138" s="434"/>
      <c r="L138" s="434"/>
      <c r="M138" s="434"/>
      <c r="N138" s="517"/>
      <c r="P138" s="443"/>
    </row>
    <row r="139" spans="1:16">
      <c r="A139" s="518"/>
      <c r="B139" s="452" t="s">
        <v>510</v>
      </c>
      <c r="C139" s="432">
        <f>E139</f>
        <v>10.542000000000002</v>
      </c>
      <c r="D139" s="454" t="s">
        <v>49</v>
      </c>
      <c r="E139" s="432">
        <f>G139+I139</f>
        <v>10.542000000000002</v>
      </c>
      <c r="F139" s="434"/>
      <c r="G139" s="434">
        <f>6.456</f>
        <v>6.4560000000000004</v>
      </c>
      <c r="H139" s="434" t="s">
        <v>43</v>
      </c>
      <c r="I139" s="434">
        <v>4.0860000000000003</v>
      </c>
      <c r="J139" s="434" t="s">
        <v>34</v>
      </c>
      <c r="K139" s="434">
        <v>2</v>
      </c>
      <c r="L139" s="434"/>
      <c r="M139" s="434"/>
      <c r="N139" s="517"/>
      <c r="P139" s="443"/>
    </row>
    <row r="140" spans="1:16">
      <c r="A140" s="518"/>
      <c r="B140" s="453" t="s">
        <v>508</v>
      </c>
      <c r="C140" s="432">
        <f>E140</f>
        <v>3.3879999999999999</v>
      </c>
      <c r="D140" s="433" t="s">
        <v>10</v>
      </c>
      <c r="E140" s="432">
        <f>G140*I140</f>
        <v>3.3879999999999999</v>
      </c>
      <c r="F140" s="434"/>
      <c r="G140" s="434">
        <f>0.31+0.288+0.175+0.25+0.26+0.411</f>
        <v>1.694</v>
      </c>
      <c r="H140" s="434" t="s">
        <v>34</v>
      </c>
      <c r="I140" s="434">
        <v>2</v>
      </c>
      <c r="J140" s="434"/>
      <c r="K140" s="434"/>
      <c r="L140" s="434"/>
      <c r="M140" s="434"/>
      <c r="N140" s="517"/>
      <c r="P140" s="443"/>
    </row>
    <row r="141" spans="1:16">
      <c r="A141" s="518"/>
      <c r="B141" s="460"/>
      <c r="C141" s="432"/>
      <c r="D141" s="433"/>
      <c r="E141" s="432"/>
      <c r="F141" s="434"/>
      <c r="G141" s="434"/>
      <c r="H141" s="434"/>
      <c r="I141" s="434"/>
      <c r="J141" s="434"/>
      <c r="K141" s="434"/>
      <c r="L141" s="434"/>
      <c r="M141" s="434"/>
      <c r="N141" s="517"/>
      <c r="P141" s="443"/>
    </row>
    <row r="142" spans="1:16" ht="16" thickBot="1">
      <c r="A142" s="518"/>
      <c r="B142" s="444"/>
      <c r="C142" s="432"/>
      <c r="D142" s="433"/>
      <c r="E142" s="432"/>
      <c r="F142" s="434"/>
      <c r="G142" s="434"/>
      <c r="H142" s="434"/>
      <c r="I142" s="434"/>
      <c r="J142" s="434"/>
      <c r="K142" s="434"/>
      <c r="L142" s="434"/>
      <c r="M142" s="434"/>
      <c r="N142" s="517"/>
      <c r="P142" s="443"/>
    </row>
    <row r="143" spans="1:16" ht="16" thickBot="1">
      <c r="A143" s="425" t="s">
        <v>410</v>
      </c>
      <c r="B143" s="549" t="s">
        <v>519</v>
      </c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551"/>
      <c r="P143" s="443"/>
    </row>
    <row r="144" spans="1:16">
      <c r="A144" s="436" t="s">
        <v>411</v>
      </c>
      <c r="B144" s="455" t="s">
        <v>511</v>
      </c>
      <c r="C144" s="454"/>
      <c r="D144" s="454"/>
      <c r="E144" s="454"/>
      <c r="F144" s="454"/>
      <c r="G144" s="454"/>
      <c r="H144" s="454"/>
      <c r="I144" s="454"/>
      <c r="J144" s="454"/>
      <c r="K144" s="454"/>
      <c r="L144" s="454"/>
      <c r="M144" s="454"/>
      <c r="N144" s="456"/>
    </row>
    <row r="145" spans="1:16">
      <c r="A145" s="518">
        <v>1</v>
      </c>
      <c r="B145" s="451" t="s">
        <v>513</v>
      </c>
      <c r="C145" s="432">
        <f>C149+C150+C151+3</f>
        <v>11</v>
      </c>
      <c r="D145" s="433" t="s">
        <v>11</v>
      </c>
      <c r="E145" s="432"/>
      <c r="F145" s="434"/>
      <c r="G145" s="434"/>
      <c r="H145" s="434"/>
      <c r="I145" s="434"/>
      <c r="J145" s="434"/>
      <c r="K145" s="434"/>
      <c r="L145" s="434"/>
      <c r="M145" s="434"/>
      <c r="N145" s="517"/>
      <c r="P145" s="443"/>
    </row>
    <row r="146" spans="1:16">
      <c r="A146" s="518">
        <v>2</v>
      </c>
      <c r="B146" s="451" t="s">
        <v>512</v>
      </c>
      <c r="C146" s="432">
        <f>C152+C153+C154</f>
        <v>11</v>
      </c>
      <c r="D146" s="433" t="s">
        <v>11</v>
      </c>
      <c r="E146" s="432"/>
      <c r="F146" s="434"/>
      <c r="G146" s="434"/>
      <c r="H146" s="434"/>
      <c r="I146" s="434"/>
      <c r="J146" s="434"/>
      <c r="K146" s="434"/>
      <c r="L146" s="434"/>
      <c r="M146" s="434"/>
      <c r="N146" s="517"/>
      <c r="P146" s="443"/>
    </row>
    <row r="147" spans="1:16">
      <c r="A147" s="518">
        <v>3</v>
      </c>
      <c r="B147" s="451" t="s">
        <v>514</v>
      </c>
      <c r="C147" s="432">
        <v>1</v>
      </c>
      <c r="D147" s="433" t="s">
        <v>272</v>
      </c>
      <c r="E147" s="432"/>
      <c r="F147" s="434"/>
      <c r="G147" s="434"/>
      <c r="H147" s="434"/>
      <c r="I147" s="434"/>
      <c r="J147" s="434"/>
      <c r="K147" s="434"/>
      <c r="L147" s="434"/>
      <c r="M147" s="434"/>
      <c r="N147" s="517"/>
      <c r="P147" s="443"/>
    </row>
    <row r="148" spans="1:16">
      <c r="A148" s="518">
        <v>4</v>
      </c>
      <c r="B148" s="451" t="s">
        <v>515</v>
      </c>
      <c r="C148" s="432">
        <v>3</v>
      </c>
      <c r="D148" s="433" t="s">
        <v>17</v>
      </c>
      <c r="E148" s="432"/>
      <c r="F148" s="434"/>
      <c r="G148" s="434"/>
      <c r="H148" s="434"/>
      <c r="I148" s="434"/>
      <c r="J148" s="434"/>
      <c r="K148" s="434"/>
      <c r="L148" s="434"/>
      <c r="M148" s="434"/>
      <c r="N148" s="517"/>
      <c r="P148" s="443"/>
    </row>
    <row r="149" spans="1:16">
      <c r="A149" s="518">
        <v>5</v>
      </c>
      <c r="B149" s="451" t="s">
        <v>517</v>
      </c>
      <c r="C149" s="432">
        <v>4</v>
      </c>
      <c r="D149" s="433" t="s">
        <v>17</v>
      </c>
      <c r="E149" s="432"/>
      <c r="F149" s="434"/>
      <c r="G149" s="434"/>
      <c r="H149" s="434"/>
      <c r="I149" s="434"/>
      <c r="J149" s="434"/>
      <c r="K149" s="434"/>
      <c r="L149" s="434"/>
      <c r="M149" s="434"/>
      <c r="N149" s="517"/>
      <c r="P149" s="443"/>
    </row>
    <row r="150" spans="1:16">
      <c r="A150" s="518">
        <v>6</v>
      </c>
      <c r="B150" s="451" t="s">
        <v>516</v>
      </c>
      <c r="C150" s="432">
        <v>1</v>
      </c>
      <c r="D150" s="433" t="s">
        <v>17</v>
      </c>
      <c r="E150" s="432"/>
      <c r="F150" s="434"/>
      <c r="G150" s="434"/>
      <c r="H150" s="434"/>
      <c r="I150" s="434"/>
      <c r="J150" s="434"/>
      <c r="K150" s="434"/>
      <c r="L150" s="434"/>
      <c r="M150" s="434"/>
      <c r="N150" s="517"/>
      <c r="P150" s="443"/>
    </row>
    <row r="151" spans="1:16">
      <c r="A151" s="518">
        <v>7</v>
      </c>
      <c r="B151" s="451" t="s">
        <v>520</v>
      </c>
      <c r="C151" s="432">
        <v>3</v>
      </c>
      <c r="D151" s="433" t="s">
        <v>17</v>
      </c>
      <c r="E151" s="432"/>
      <c r="F151" s="434"/>
      <c r="G151" s="434"/>
      <c r="H151" s="434"/>
      <c r="I151" s="434"/>
      <c r="J151" s="434"/>
      <c r="K151" s="434"/>
      <c r="L151" s="434"/>
      <c r="M151" s="434"/>
      <c r="N151" s="517"/>
      <c r="P151" s="443"/>
    </row>
    <row r="152" spans="1:16">
      <c r="A152" s="518">
        <v>8</v>
      </c>
      <c r="B152" s="451" t="s">
        <v>407</v>
      </c>
      <c r="C152" s="432">
        <v>3</v>
      </c>
      <c r="D152" s="433" t="s">
        <v>17</v>
      </c>
      <c r="E152" s="432"/>
      <c r="F152" s="434"/>
      <c r="G152" s="434"/>
      <c r="H152" s="434"/>
      <c r="I152" s="434"/>
      <c r="J152" s="434"/>
      <c r="K152" s="434"/>
      <c r="L152" s="434"/>
      <c r="M152" s="434"/>
      <c r="N152" s="517"/>
      <c r="P152" s="443"/>
    </row>
    <row r="153" spans="1:16">
      <c r="A153" s="518">
        <v>9</v>
      </c>
      <c r="B153" s="451" t="s">
        <v>408</v>
      </c>
      <c r="C153" s="432">
        <v>7</v>
      </c>
      <c r="D153" s="433" t="s">
        <v>17</v>
      </c>
      <c r="E153" s="432"/>
      <c r="F153" s="434"/>
      <c r="G153" s="434"/>
      <c r="H153" s="434"/>
      <c r="I153" s="434"/>
      <c r="J153" s="434"/>
      <c r="K153" s="434"/>
      <c r="L153" s="434"/>
      <c r="M153" s="434"/>
      <c r="N153" s="517"/>
      <c r="P153" s="443"/>
    </row>
    <row r="154" spans="1:16">
      <c r="A154" s="518">
        <v>10</v>
      </c>
      <c r="B154" s="451" t="s">
        <v>409</v>
      </c>
      <c r="C154" s="432">
        <v>1</v>
      </c>
      <c r="D154" s="433" t="s">
        <v>49</v>
      </c>
      <c r="E154" s="432"/>
      <c r="F154" s="434"/>
      <c r="G154" s="434"/>
      <c r="H154" s="434"/>
      <c r="I154" s="434"/>
      <c r="J154" s="434"/>
      <c r="K154" s="434"/>
      <c r="L154" s="434"/>
      <c r="M154" s="434"/>
      <c r="N154" s="517"/>
      <c r="P154" s="443"/>
    </row>
    <row r="155" spans="1:16">
      <c r="A155" s="518">
        <v>11</v>
      </c>
      <c r="B155" s="451" t="s">
        <v>47</v>
      </c>
      <c r="C155" s="432">
        <f>4+3</f>
        <v>7</v>
      </c>
      <c r="D155" s="433" t="s">
        <v>17</v>
      </c>
      <c r="E155" s="432"/>
      <c r="F155" s="434"/>
      <c r="G155" s="434"/>
      <c r="H155" s="434"/>
      <c r="I155" s="434"/>
      <c r="J155" s="434"/>
      <c r="K155" s="434"/>
      <c r="L155" s="434"/>
      <c r="M155" s="434"/>
      <c r="N155" s="517"/>
      <c r="P155" s="443"/>
    </row>
    <row r="156" spans="1:16">
      <c r="A156" s="518">
        <v>12</v>
      </c>
      <c r="B156" s="451" t="s">
        <v>46</v>
      </c>
      <c r="C156" s="432">
        <v>2</v>
      </c>
      <c r="D156" s="433" t="s">
        <v>17</v>
      </c>
      <c r="E156" s="432"/>
      <c r="F156" s="434"/>
      <c r="G156" s="434"/>
      <c r="H156" s="434"/>
      <c r="I156" s="434"/>
      <c r="J156" s="434"/>
      <c r="K156" s="434"/>
      <c r="L156" s="434"/>
      <c r="M156" s="434"/>
      <c r="N156" s="517"/>
      <c r="P156" s="443"/>
    </row>
    <row r="157" spans="1:16">
      <c r="A157" s="518">
        <v>13</v>
      </c>
      <c r="B157" s="451" t="s">
        <v>518</v>
      </c>
      <c r="C157" s="432">
        <v>1</v>
      </c>
      <c r="D157" s="433" t="s">
        <v>17</v>
      </c>
      <c r="E157" s="432"/>
      <c r="F157" s="434"/>
      <c r="G157" s="434"/>
      <c r="H157" s="434"/>
      <c r="I157" s="434"/>
      <c r="J157" s="434"/>
      <c r="K157" s="434"/>
      <c r="L157" s="434"/>
      <c r="M157" s="434"/>
      <c r="N157" s="517"/>
      <c r="P157" s="443"/>
    </row>
    <row r="158" spans="1:16">
      <c r="A158" s="518">
        <v>14</v>
      </c>
      <c r="B158" s="451" t="s">
        <v>267</v>
      </c>
      <c r="C158" s="432">
        <f>E158</f>
        <v>11.7</v>
      </c>
      <c r="D158" s="433" t="s">
        <v>49</v>
      </c>
      <c r="E158" s="432">
        <f>G158+I158+K158</f>
        <v>11.7</v>
      </c>
      <c r="F158" s="434"/>
      <c r="G158" s="434">
        <v>3.35</v>
      </c>
      <c r="H158" s="434" t="s">
        <v>43</v>
      </c>
      <c r="I158" s="434">
        <v>2.85</v>
      </c>
      <c r="J158" s="434" t="s">
        <v>43</v>
      </c>
      <c r="K158" s="434">
        <v>5.5</v>
      </c>
      <c r="L158" s="434"/>
      <c r="M158" s="434"/>
      <c r="N158" s="517"/>
      <c r="P158" s="443"/>
    </row>
    <row r="159" spans="1:16">
      <c r="A159" s="518"/>
      <c r="B159" s="430"/>
      <c r="C159" s="432"/>
      <c r="D159" s="433"/>
      <c r="E159" s="432"/>
      <c r="F159" s="434"/>
      <c r="G159" s="434"/>
      <c r="H159" s="434"/>
      <c r="I159" s="434"/>
      <c r="J159" s="434"/>
      <c r="K159" s="434"/>
      <c r="L159" s="434"/>
      <c r="M159" s="434"/>
      <c r="N159" s="517"/>
      <c r="P159" s="443"/>
    </row>
    <row r="160" spans="1:16">
      <c r="A160" s="436" t="s">
        <v>412</v>
      </c>
      <c r="B160" s="457" t="s">
        <v>521</v>
      </c>
      <c r="C160" s="454"/>
      <c r="D160" s="454"/>
      <c r="E160" s="454"/>
      <c r="F160" s="454"/>
      <c r="G160" s="454"/>
      <c r="H160" s="454"/>
      <c r="I160" s="454"/>
      <c r="J160" s="454"/>
      <c r="K160" s="454"/>
      <c r="L160" s="454"/>
      <c r="M160" s="454"/>
      <c r="N160" s="456"/>
    </row>
    <row r="161" spans="1:16">
      <c r="A161" s="518">
        <v>1</v>
      </c>
      <c r="B161" s="452" t="s">
        <v>522</v>
      </c>
      <c r="C161" s="432">
        <f>E161</f>
        <v>15.723000000000001</v>
      </c>
      <c r="D161" s="433" t="s">
        <v>49</v>
      </c>
      <c r="E161" s="432">
        <f>G161</f>
        <v>15.723000000000001</v>
      </c>
      <c r="F161" s="434"/>
      <c r="G161" s="434">
        <v>15.723000000000001</v>
      </c>
      <c r="H161" s="434"/>
      <c r="I161" s="434"/>
      <c r="J161" s="434"/>
      <c r="K161" s="434"/>
      <c r="L161" s="434"/>
      <c r="M161" s="434"/>
      <c r="N161" s="517"/>
      <c r="P161" s="443"/>
    </row>
    <row r="162" spans="1:16">
      <c r="A162" s="518">
        <v>2</v>
      </c>
      <c r="B162" s="452" t="s">
        <v>523</v>
      </c>
      <c r="C162" s="432">
        <f>E162</f>
        <v>48.897999999999996</v>
      </c>
      <c r="D162" s="433" t="s">
        <v>49</v>
      </c>
      <c r="E162" s="432">
        <f>G162+I162</f>
        <v>48.897999999999996</v>
      </c>
      <c r="F162" s="434"/>
      <c r="G162" s="434">
        <v>31.398</v>
      </c>
      <c r="H162" s="434" t="s">
        <v>43</v>
      </c>
      <c r="I162" s="434">
        <f>5*3.5</f>
        <v>17.5</v>
      </c>
      <c r="J162" s="434"/>
      <c r="K162" s="434"/>
      <c r="L162" s="434"/>
      <c r="M162" s="434"/>
      <c r="N162" s="517"/>
      <c r="P162" s="443"/>
    </row>
    <row r="163" spans="1:16">
      <c r="A163" s="518">
        <v>3</v>
      </c>
      <c r="B163" s="452" t="s">
        <v>524</v>
      </c>
      <c r="C163" s="432">
        <v>1</v>
      </c>
      <c r="D163" s="433" t="s">
        <v>17</v>
      </c>
      <c r="E163" s="432"/>
      <c r="F163" s="434"/>
      <c r="G163" s="434"/>
      <c r="H163" s="434"/>
      <c r="I163" s="434"/>
      <c r="J163" s="434"/>
      <c r="K163" s="434"/>
      <c r="L163" s="434"/>
      <c r="M163" s="434"/>
      <c r="N163" s="517"/>
      <c r="P163" s="443"/>
    </row>
    <row r="164" spans="1:16">
      <c r="A164" s="518">
        <v>4</v>
      </c>
      <c r="B164" s="452" t="s">
        <v>525</v>
      </c>
      <c r="C164" s="432">
        <v>1</v>
      </c>
      <c r="D164" s="433" t="s">
        <v>17</v>
      </c>
      <c r="E164" s="432"/>
      <c r="F164" s="434"/>
      <c r="G164" s="434"/>
      <c r="H164" s="434"/>
      <c r="I164" s="434"/>
      <c r="J164" s="434"/>
      <c r="K164" s="434"/>
      <c r="L164" s="434"/>
      <c r="M164" s="434"/>
      <c r="N164" s="517"/>
      <c r="P164" s="443"/>
    </row>
    <row r="165" spans="1:16">
      <c r="A165" s="518">
        <v>5</v>
      </c>
      <c r="B165" s="452" t="s">
        <v>526</v>
      </c>
      <c r="C165" s="432">
        <v>3</v>
      </c>
      <c r="D165" s="433" t="s">
        <v>17</v>
      </c>
      <c r="E165" s="432"/>
      <c r="F165" s="434"/>
      <c r="G165" s="434"/>
      <c r="H165" s="434"/>
      <c r="I165" s="434"/>
      <c r="J165" s="434"/>
      <c r="K165" s="434"/>
      <c r="L165" s="434"/>
      <c r="M165" s="434"/>
      <c r="N165" s="517"/>
      <c r="P165" s="443"/>
    </row>
    <row r="166" spans="1:16">
      <c r="A166" s="518">
        <v>6</v>
      </c>
      <c r="B166" s="452" t="s">
        <v>527</v>
      </c>
      <c r="C166" s="432">
        <v>1</v>
      </c>
      <c r="D166" s="433" t="s">
        <v>17</v>
      </c>
      <c r="E166" s="432"/>
      <c r="F166" s="434"/>
      <c r="G166" s="434"/>
      <c r="H166" s="434"/>
      <c r="I166" s="434"/>
      <c r="J166" s="434"/>
      <c r="K166" s="434"/>
      <c r="L166" s="434"/>
      <c r="M166" s="434"/>
      <c r="N166" s="517"/>
      <c r="P166" s="443"/>
    </row>
    <row r="167" spans="1:16">
      <c r="A167" s="518">
        <v>7</v>
      </c>
      <c r="B167" s="452" t="s">
        <v>528</v>
      </c>
      <c r="C167" s="432">
        <v>1</v>
      </c>
      <c r="D167" s="433" t="s">
        <v>17</v>
      </c>
      <c r="E167" s="432"/>
      <c r="F167" s="434"/>
      <c r="G167" s="434"/>
      <c r="H167" s="434"/>
      <c r="I167" s="434"/>
      <c r="J167" s="434"/>
      <c r="K167" s="434"/>
      <c r="L167" s="434"/>
      <c r="M167" s="434"/>
      <c r="N167" s="517"/>
      <c r="P167" s="443"/>
    </row>
    <row r="168" spans="1:16">
      <c r="A168" s="518">
        <v>8</v>
      </c>
      <c r="B168" s="452" t="s">
        <v>529</v>
      </c>
      <c r="C168" s="432">
        <v>1</v>
      </c>
      <c r="D168" s="433" t="s">
        <v>17</v>
      </c>
      <c r="E168" s="432"/>
      <c r="F168" s="434"/>
      <c r="G168" s="434"/>
      <c r="H168" s="434"/>
      <c r="I168" s="434"/>
      <c r="J168" s="434"/>
      <c r="K168" s="434"/>
      <c r="L168" s="434"/>
      <c r="M168" s="434"/>
      <c r="N168" s="517"/>
      <c r="P168" s="443"/>
    </row>
    <row r="169" spans="1:16">
      <c r="A169" s="518">
        <v>9</v>
      </c>
      <c r="B169" s="452" t="s">
        <v>530</v>
      </c>
      <c r="C169" s="432">
        <v>1</v>
      </c>
      <c r="D169" s="433" t="s">
        <v>17</v>
      </c>
      <c r="E169" s="432"/>
      <c r="F169" s="434"/>
      <c r="G169" s="434"/>
      <c r="H169" s="434"/>
      <c r="I169" s="434"/>
      <c r="J169" s="434"/>
      <c r="K169" s="434"/>
      <c r="L169" s="434"/>
      <c r="M169" s="434"/>
      <c r="N169" s="517"/>
      <c r="P169" s="443"/>
    </row>
    <row r="170" spans="1:16">
      <c r="A170" s="518">
        <v>10</v>
      </c>
      <c r="B170" s="452" t="s">
        <v>531</v>
      </c>
      <c r="C170" s="432">
        <v>1</v>
      </c>
      <c r="D170" s="433" t="s">
        <v>17</v>
      </c>
      <c r="E170" s="432"/>
      <c r="F170" s="434"/>
      <c r="G170" s="434"/>
      <c r="H170" s="434"/>
      <c r="I170" s="434"/>
      <c r="J170" s="434"/>
      <c r="K170" s="434"/>
      <c r="L170" s="434"/>
      <c r="M170" s="434"/>
      <c r="N170" s="517"/>
      <c r="P170" s="443"/>
    </row>
    <row r="171" spans="1:16">
      <c r="A171" s="518">
        <v>11</v>
      </c>
      <c r="B171" s="458" t="s">
        <v>532</v>
      </c>
      <c r="C171" s="432">
        <v>1</v>
      </c>
      <c r="D171" s="433" t="s">
        <v>17</v>
      </c>
      <c r="E171" s="432"/>
      <c r="F171" s="434"/>
      <c r="G171" s="434"/>
      <c r="H171" s="434"/>
      <c r="I171" s="434"/>
      <c r="J171" s="434"/>
      <c r="K171" s="434"/>
      <c r="L171" s="434"/>
      <c r="M171" s="434"/>
      <c r="N171" s="517"/>
      <c r="P171" s="443"/>
    </row>
    <row r="172" spans="1:16">
      <c r="A172" s="518">
        <v>12</v>
      </c>
      <c r="B172" s="452" t="s">
        <v>533</v>
      </c>
      <c r="C172" s="432">
        <v>1</v>
      </c>
      <c r="D172" s="433" t="s">
        <v>17</v>
      </c>
      <c r="E172" s="432"/>
      <c r="F172" s="434"/>
      <c r="G172" s="434"/>
      <c r="H172" s="434"/>
      <c r="I172" s="434"/>
      <c r="J172" s="434"/>
      <c r="K172" s="434"/>
      <c r="L172" s="434"/>
      <c r="M172" s="434"/>
      <c r="N172" s="517"/>
      <c r="P172" s="443"/>
    </row>
    <row r="173" spans="1:16">
      <c r="A173" s="518">
        <v>13</v>
      </c>
      <c r="B173" s="430" t="s">
        <v>534</v>
      </c>
      <c r="C173" s="432">
        <v>5</v>
      </c>
      <c r="D173" s="433" t="s">
        <v>17</v>
      </c>
      <c r="E173" s="432"/>
      <c r="F173" s="434"/>
      <c r="G173" s="434"/>
      <c r="H173" s="434"/>
      <c r="I173" s="434"/>
      <c r="J173" s="434"/>
      <c r="K173" s="434"/>
      <c r="L173" s="434"/>
      <c r="M173" s="434"/>
      <c r="N173" s="517"/>
      <c r="P173" s="443"/>
    </row>
    <row r="174" spans="1:16" ht="16" thickBot="1">
      <c r="A174" s="518"/>
      <c r="B174" s="430"/>
      <c r="C174" s="432"/>
      <c r="D174" s="433"/>
      <c r="E174" s="432"/>
      <c r="F174" s="434"/>
      <c r="G174" s="434"/>
      <c r="H174" s="434"/>
      <c r="I174" s="434"/>
      <c r="J174" s="434"/>
      <c r="K174" s="434"/>
      <c r="L174" s="434"/>
      <c r="M174" s="434"/>
      <c r="N174" s="517"/>
      <c r="P174" s="443"/>
    </row>
    <row r="175" spans="1:16" ht="16" thickBot="1">
      <c r="A175" s="425" t="s">
        <v>20</v>
      </c>
      <c r="B175" s="426" t="s">
        <v>535</v>
      </c>
      <c r="C175" s="427"/>
      <c r="D175" s="427"/>
      <c r="E175" s="427"/>
      <c r="F175" s="428"/>
      <c r="G175" s="428"/>
      <c r="H175" s="428"/>
      <c r="I175" s="428"/>
      <c r="J175" s="428"/>
      <c r="K175" s="428"/>
      <c r="L175" s="428"/>
      <c r="M175" s="428"/>
      <c r="N175" s="429"/>
    </row>
    <row r="176" spans="1:16">
      <c r="A176" s="518">
        <v>1</v>
      </c>
      <c r="B176" s="459" t="s">
        <v>536</v>
      </c>
      <c r="C176" s="432">
        <f>E176+E177</f>
        <v>48.150449999999999</v>
      </c>
      <c r="D176" s="433" t="s">
        <v>10</v>
      </c>
      <c r="E176" s="432">
        <f>G176*I176</f>
        <v>37.822949999999999</v>
      </c>
      <c r="F176" s="434"/>
      <c r="G176" s="446">
        <f>5.65+3.5+3</f>
        <v>12.15</v>
      </c>
      <c r="H176" s="434" t="s">
        <v>34</v>
      </c>
      <c r="I176" s="434">
        <v>3.113</v>
      </c>
      <c r="J176" s="434"/>
      <c r="K176" s="434"/>
      <c r="L176" s="434"/>
      <c r="M176" s="434"/>
      <c r="N176" s="521" t="s">
        <v>415</v>
      </c>
    </row>
    <row r="177" spans="1:16">
      <c r="A177" s="518"/>
      <c r="B177" s="459"/>
      <c r="C177" s="432"/>
      <c r="D177" s="433"/>
      <c r="E177" s="432">
        <f>G177+I177</f>
        <v>10.327500000000001</v>
      </c>
      <c r="F177" s="434"/>
      <c r="G177" s="434">
        <f>5.65*0.85</f>
        <v>4.8025000000000002</v>
      </c>
      <c r="H177" s="434" t="s">
        <v>43</v>
      </c>
      <c r="I177" s="434">
        <f>(3+3.5)*0.85</f>
        <v>5.5249999999999995</v>
      </c>
      <c r="J177" s="446"/>
      <c r="K177" s="446"/>
      <c r="L177" s="446"/>
      <c r="M177" s="446"/>
      <c r="N177" s="521"/>
    </row>
    <row r="178" spans="1:16">
      <c r="A178" s="518"/>
      <c r="B178" s="459"/>
      <c r="C178" s="432"/>
      <c r="D178" s="433"/>
      <c r="E178" s="432"/>
      <c r="F178" s="434"/>
      <c r="G178" s="446"/>
      <c r="H178" s="434"/>
      <c r="I178" s="434"/>
      <c r="J178" s="446"/>
      <c r="K178" s="446"/>
      <c r="L178" s="446"/>
      <c r="M178" s="446"/>
      <c r="N178" s="521"/>
    </row>
    <row r="179" spans="1:16">
      <c r="A179" s="518">
        <v>2</v>
      </c>
      <c r="B179" s="459" t="s">
        <v>537</v>
      </c>
      <c r="C179" s="432">
        <f>C158</f>
        <v>11.7</v>
      </c>
      <c r="D179" s="433" t="s">
        <v>10</v>
      </c>
      <c r="E179" s="430"/>
      <c r="F179" s="446"/>
      <c r="G179" s="446"/>
      <c r="H179" s="446"/>
      <c r="I179" s="446"/>
      <c r="J179" s="446"/>
      <c r="K179" s="446"/>
      <c r="L179" s="446"/>
      <c r="M179" s="446"/>
      <c r="N179" s="521"/>
    </row>
    <row r="180" spans="1:16">
      <c r="A180" s="518">
        <v>3</v>
      </c>
      <c r="B180" s="459" t="s">
        <v>538</v>
      </c>
      <c r="C180" s="432">
        <f>E180</f>
        <v>4</v>
      </c>
      <c r="D180" s="433" t="s">
        <v>10</v>
      </c>
      <c r="E180" s="432">
        <f>G180*I180</f>
        <v>4</v>
      </c>
      <c r="F180" s="432"/>
      <c r="G180" s="432">
        <v>2</v>
      </c>
      <c r="H180" s="432" t="s">
        <v>34</v>
      </c>
      <c r="I180" s="432">
        <v>2</v>
      </c>
      <c r="J180" s="432"/>
      <c r="K180" s="432"/>
      <c r="L180" s="432"/>
      <c r="M180" s="432"/>
      <c r="N180" s="521"/>
      <c r="P180" s="443"/>
    </row>
    <row r="181" spans="1:16">
      <c r="A181" s="518">
        <v>4</v>
      </c>
      <c r="B181" s="451" t="s">
        <v>539</v>
      </c>
      <c r="C181" s="432">
        <f>E181</f>
        <v>42.05</v>
      </c>
      <c r="D181" s="433" t="s">
        <v>49</v>
      </c>
      <c r="E181" s="432">
        <f>G181+I181+K181</f>
        <v>42.05</v>
      </c>
      <c r="F181" s="432"/>
      <c r="G181" s="432">
        <v>18.55</v>
      </c>
      <c r="H181" s="432" t="s">
        <v>43</v>
      </c>
      <c r="I181" s="432">
        <v>11.25</v>
      </c>
      <c r="J181" s="432" t="s">
        <v>43</v>
      </c>
      <c r="K181" s="432">
        <v>12.25</v>
      </c>
      <c r="L181" s="432"/>
      <c r="M181" s="432"/>
      <c r="N181" s="521"/>
      <c r="P181" s="443"/>
    </row>
    <row r="182" spans="1:16">
      <c r="A182" s="518">
        <v>5</v>
      </c>
      <c r="B182" s="451" t="s">
        <v>540</v>
      </c>
      <c r="C182" s="432">
        <f>E182</f>
        <v>144.52374999999998</v>
      </c>
      <c r="D182" s="433" t="s">
        <v>85</v>
      </c>
      <c r="E182" s="432">
        <f>(G182/I182)*K182</f>
        <v>144.52374999999998</v>
      </c>
      <c r="F182" s="432"/>
      <c r="G182" s="432">
        <f>6.225*7</f>
        <v>43.574999999999996</v>
      </c>
      <c r="H182" s="432" t="s">
        <v>416</v>
      </c>
      <c r="I182" s="432">
        <v>6</v>
      </c>
      <c r="J182" s="432" t="s">
        <v>34</v>
      </c>
      <c r="K182" s="432">
        <v>19.899999999999999</v>
      </c>
      <c r="L182" s="432"/>
      <c r="M182" s="432"/>
      <c r="N182" s="521"/>
      <c r="P182" s="443"/>
    </row>
    <row r="183" spans="1:16">
      <c r="A183" s="518">
        <v>6</v>
      </c>
      <c r="B183" s="451" t="s">
        <v>541</v>
      </c>
      <c r="C183" s="432">
        <v>27.625</v>
      </c>
      <c r="D183" s="433" t="s">
        <v>10</v>
      </c>
      <c r="E183" s="432"/>
      <c r="F183" s="432"/>
      <c r="G183" s="432"/>
      <c r="H183" s="432"/>
      <c r="I183" s="432"/>
      <c r="J183" s="432"/>
      <c r="K183" s="432"/>
      <c r="L183" s="432"/>
      <c r="M183" s="432"/>
      <c r="N183" s="521"/>
      <c r="P183" s="443"/>
    </row>
    <row r="184" spans="1:16">
      <c r="A184" s="518">
        <v>7</v>
      </c>
      <c r="B184" s="451" t="s">
        <v>542</v>
      </c>
      <c r="C184" s="432">
        <f>E184</f>
        <v>35.171250000000001</v>
      </c>
      <c r="D184" s="433" t="s">
        <v>10</v>
      </c>
      <c r="E184" s="432">
        <f>G184*I184</f>
        <v>35.171250000000001</v>
      </c>
      <c r="F184" s="432"/>
      <c r="G184" s="432">
        <f>6.5-0.85</f>
        <v>5.65</v>
      </c>
      <c r="H184" s="432" t="s">
        <v>34</v>
      </c>
      <c r="I184" s="432">
        <v>6.2249999999999996</v>
      </c>
      <c r="J184" s="432"/>
      <c r="K184" s="432"/>
      <c r="L184" s="432"/>
      <c r="M184" s="432"/>
      <c r="N184" s="521"/>
      <c r="P184" s="443"/>
    </row>
    <row r="185" spans="1:16">
      <c r="A185" s="518">
        <v>8</v>
      </c>
      <c r="B185" s="451" t="s">
        <v>543</v>
      </c>
      <c r="C185" s="432">
        <f>6.5-0.85</f>
        <v>5.65</v>
      </c>
      <c r="D185" s="433" t="s">
        <v>49</v>
      </c>
      <c r="E185" s="432"/>
      <c r="F185" s="432"/>
      <c r="G185" s="432"/>
      <c r="H185" s="432"/>
      <c r="I185" s="432"/>
      <c r="J185" s="432"/>
      <c r="K185" s="432"/>
      <c r="L185" s="432"/>
      <c r="M185" s="432"/>
      <c r="N185" s="521"/>
      <c r="P185" s="443"/>
    </row>
    <row r="186" spans="1:16">
      <c r="A186" s="518">
        <v>9</v>
      </c>
      <c r="B186" s="451" t="s">
        <v>544</v>
      </c>
      <c r="C186" s="432">
        <f>E186</f>
        <v>11.3</v>
      </c>
      <c r="D186" s="433" t="s">
        <v>49</v>
      </c>
      <c r="E186" s="432">
        <f>G186*I186</f>
        <v>11.3</v>
      </c>
      <c r="F186" s="432"/>
      <c r="G186" s="432">
        <f>6.5-0.85</f>
        <v>5.65</v>
      </c>
      <c r="H186" s="432" t="s">
        <v>34</v>
      </c>
      <c r="I186" s="432">
        <v>2</v>
      </c>
      <c r="J186" s="432"/>
      <c r="K186" s="432"/>
      <c r="L186" s="432"/>
      <c r="M186" s="432"/>
      <c r="N186" s="521"/>
      <c r="P186" s="443"/>
    </row>
    <row r="187" spans="1:16" ht="16" thickBot="1">
      <c r="A187" s="518"/>
      <c r="B187" s="430"/>
      <c r="C187" s="430"/>
      <c r="D187" s="430"/>
      <c r="E187" s="430"/>
      <c r="F187" s="446"/>
      <c r="G187" s="446"/>
      <c r="H187" s="446"/>
      <c r="I187" s="446"/>
      <c r="J187" s="446"/>
      <c r="K187" s="446"/>
      <c r="L187" s="446"/>
      <c r="M187" s="446"/>
      <c r="N187" s="521"/>
      <c r="P187" s="443"/>
    </row>
    <row r="188" spans="1:16" ht="16" thickBot="1">
      <c r="A188" s="425" t="s">
        <v>50</v>
      </c>
      <c r="B188" s="426" t="s">
        <v>545</v>
      </c>
      <c r="C188" s="427"/>
      <c r="D188" s="427"/>
      <c r="E188" s="427"/>
      <c r="F188" s="428"/>
      <c r="G188" s="428"/>
      <c r="H188" s="428"/>
      <c r="I188" s="428"/>
      <c r="J188" s="428"/>
      <c r="K188" s="428"/>
      <c r="L188" s="428"/>
      <c r="M188" s="428"/>
      <c r="N188" s="429"/>
      <c r="P188" s="443"/>
    </row>
    <row r="189" spans="1:16">
      <c r="A189" s="518">
        <v>1</v>
      </c>
      <c r="B189" s="430" t="s">
        <v>546</v>
      </c>
      <c r="C189" s="432">
        <f>E189-E194</f>
        <v>276.14499999999992</v>
      </c>
      <c r="D189" s="433" t="s">
        <v>10</v>
      </c>
      <c r="E189" s="441">
        <f>SUM(G189:G192)</f>
        <v>287.66599999999994</v>
      </c>
      <c r="F189" s="442"/>
      <c r="G189" s="442">
        <f>I189*K189</f>
        <v>244.39999999999998</v>
      </c>
      <c r="H189" s="442"/>
      <c r="I189" s="442">
        <f>40.8+20.3</f>
        <v>61.099999999999994</v>
      </c>
      <c r="J189" s="442" t="s">
        <v>34</v>
      </c>
      <c r="K189" s="442">
        <v>4</v>
      </c>
      <c r="L189" s="442"/>
      <c r="M189" s="442"/>
      <c r="N189" s="521" t="s">
        <v>413</v>
      </c>
      <c r="P189" s="443"/>
    </row>
    <row r="190" spans="1:16">
      <c r="A190" s="518"/>
      <c r="B190" s="430"/>
      <c r="C190" s="430"/>
      <c r="D190" s="433"/>
      <c r="E190" s="432"/>
      <c r="F190" s="434"/>
      <c r="G190" s="442">
        <f t="shared" ref="G190:G191" si="14">I190*K190</f>
        <v>21.9</v>
      </c>
      <c r="H190" s="434"/>
      <c r="I190" s="434">
        <f>7.3+7.3</f>
        <v>14.6</v>
      </c>
      <c r="J190" s="434" t="s">
        <v>34</v>
      </c>
      <c r="K190" s="434">
        <v>1.5</v>
      </c>
      <c r="L190" s="434"/>
      <c r="M190" s="434"/>
      <c r="N190" s="521" t="s">
        <v>417</v>
      </c>
      <c r="P190" s="443"/>
    </row>
    <row r="191" spans="1:16">
      <c r="A191" s="518"/>
      <c r="B191" s="430"/>
      <c r="C191" s="430"/>
      <c r="D191" s="433"/>
      <c r="E191" s="432"/>
      <c r="F191" s="434"/>
      <c r="G191" s="442">
        <f t="shared" si="14"/>
        <v>8.4500000000000011</v>
      </c>
      <c r="H191" s="434"/>
      <c r="I191" s="434">
        <f>6.5+6.5</f>
        <v>13</v>
      </c>
      <c r="J191" s="434" t="s">
        <v>34</v>
      </c>
      <c r="K191" s="434">
        <v>0.65</v>
      </c>
      <c r="L191" s="434"/>
      <c r="M191" s="434"/>
      <c r="N191" s="521" t="s">
        <v>414</v>
      </c>
      <c r="P191" s="443"/>
    </row>
    <row r="192" spans="1:16" ht="16" thickBot="1">
      <c r="A192" s="518"/>
      <c r="B192" s="430"/>
      <c r="C192" s="430"/>
      <c r="D192" s="438"/>
      <c r="E192" s="432"/>
      <c r="F192" s="434"/>
      <c r="G192" s="442">
        <f t="shared" ref="G192" si="15">I192*K192</f>
        <v>12.916</v>
      </c>
      <c r="H192" s="434"/>
      <c r="I192" s="434">
        <f>I59</f>
        <v>6.4580000000000002</v>
      </c>
      <c r="J192" s="434" t="s">
        <v>34</v>
      </c>
      <c r="K192" s="434">
        <v>2</v>
      </c>
      <c r="L192" s="434"/>
      <c r="M192" s="434"/>
      <c r="N192" s="521" t="s">
        <v>418</v>
      </c>
      <c r="P192" s="443"/>
    </row>
    <row r="193" spans="1:16" ht="16" thickBot="1">
      <c r="A193" s="518"/>
      <c r="B193" s="430"/>
      <c r="C193" s="430"/>
      <c r="D193" s="438"/>
      <c r="E193" s="546" t="s">
        <v>36</v>
      </c>
      <c r="F193" s="547"/>
      <c r="G193" s="547"/>
      <c r="H193" s="547"/>
      <c r="I193" s="547"/>
      <c r="J193" s="547"/>
      <c r="K193" s="547"/>
      <c r="L193" s="547"/>
      <c r="M193" s="548"/>
      <c r="N193" s="522"/>
      <c r="P193" s="445"/>
    </row>
    <row r="194" spans="1:16">
      <c r="A194" s="518"/>
      <c r="B194" s="430"/>
      <c r="C194" s="430"/>
      <c r="D194" s="433"/>
      <c r="E194" s="439">
        <f>SUM(G194:G200)</f>
        <v>11.520999999999999</v>
      </c>
      <c r="F194" s="440"/>
      <c r="G194" s="442">
        <f t="shared" ref="G194:G213" si="16">I194*K194</f>
        <v>2.73</v>
      </c>
      <c r="H194" s="440"/>
      <c r="I194" s="440">
        <f>I61</f>
        <v>2.73</v>
      </c>
      <c r="J194" s="440" t="s">
        <v>34</v>
      </c>
      <c r="K194" s="440">
        <v>1</v>
      </c>
      <c r="L194" s="440"/>
      <c r="M194" s="440"/>
      <c r="N194" s="521" t="s">
        <v>53</v>
      </c>
      <c r="P194" s="443"/>
    </row>
    <row r="195" spans="1:16">
      <c r="A195" s="518"/>
      <c r="B195" s="430"/>
      <c r="C195" s="430"/>
      <c r="D195" s="433"/>
      <c r="E195" s="432"/>
      <c r="F195" s="434"/>
      <c r="G195" s="442">
        <f t="shared" si="16"/>
        <v>1.7849999999999999</v>
      </c>
      <c r="H195" s="434"/>
      <c r="I195" s="440">
        <f>I62</f>
        <v>1.7849999999999999</v>
      </c>
      <c r="J195" s="434" t="s">
        <v>34</v>
      </c>
      <c r="K195" s="434">
        <v>1</v>
      </c>
      <c r="L195" s="434"/>
      <c r="M195" s="434"/>
      <c r="N195" s="521" t="s">
        <v>37</v>
      </c>
      <c r="P195" s="445"/>
    </row>
    <row r="196" spans="1:16">
      <c r="A196" s="518"/>
      <c r="B196" s="430"/>
      <c r="C196" s="430"/>
      <c r="D196" s="433"/>
      <c r="E196" s="432"/>
      <c r="F196" s="434"/>
      <c r="G196" s="442">
        <f t="shared" si="16"/>
        <v>0.34799999999999998</v>
      </c>
      <c r="H196" s="434"/>
      <c r="I196" s="440">
        <f>I64</f>
        <v>0.17399999999999999</v>
      </c>
      <c r="J196" s="434" t="s">
        <v>34</v>
      </c>
      <c r="K196" s="434">
        <v>2</v>
      </c>
      <c r="L196" s="434"/>
      <c r="M196" s="434"/>
      <c r="N196" s="521" t="s">
        <v>41</v>
      </c>
      <c r="P196" s="445"/>
    </row>
    <row r="197" spans="1:16">
      <c r="A197" s="518"/>
      <c r="B197" s="430"/>
      <c r="C197" s="430"/>
      <c r="D197" s="433"/>
      <c r="E197" s="432"/>
      <c r="F197" s="434"/>
      <c r="G197" s="442">
        <f t="shared" si="16"/>
        <v>1.17</v>
      </c>
      <c r="H197" s="434"/>
      <c r="I197" s="440">
        <f>I65</f>
        <v>1.17</v>
      </c>
      <c r="J197" s="434" t="s">
        <v>34</v>
      </c>
      <c r="K197" s="434">
        <v>1</v>
      </c>
      <c r="L197" s="434"/>
      <c r="M197" s="434"/>
      <c r="N197" s="521" t="s">
        <v>54</v>
      </c>
      <c r="P197" s="445"/>
    </row>
    <row r="198" spans="1:16">
      <c r="A198" s="518"/>
      <c r="B198" s="430"/>
      <c r="C198" s="430"/>
      <c r="D198" s="433"/>
      <c r="E198" s="432"/>
      <c r="F198" s="434"/>
      <c r="G198" s="442">
        <f t="shared" si="16"/>
        <v>0.43</v>
      </c>
      <c r="H198" s="434"/>
      <c r="I198" s="440">
        <f>I66</f>
        <v>0.43</v>
      </c>
      <c r="J198" s="434" t="s">
        <v>34</v>
      </c>
      <c r="K198" s="434">
        <v>1</v>
      </c>
      <c r="L198" s="434"/>
      <c r="M198" s="434"/>
      <c r="N198" s="521" t="s">
        <v>55</v>
      </c>
      <c r="P198" s="445"/>
    </row>
    <row r="199" spans="1:16">
      <c r="A199" s="518"/>
      <c r="B199" s="430"/>
      <c r="C199" s="430"/>
      <c r="D199" s="433"/>
      <c r="E199" s="432"/>
      <c r="F199" s="434"/>
      <c r="G199" s="442">
        <f t="shared" si="16"/>
        <v>1.02</v>
      </c>
      <c r="H199" s="434"/>
      <c r="I199" s="440">
        <f>I67</f>
        <v>1.02</v>
      </c>
      <c r="J199" s="434" t="s">
        <v>34</v>
      </c>
      <c r="K199" s="434">
        <v>1</v>
      </c>
      <c r="L199" s="434"/>
      <c r="M199" s="434"/>
      <c r="N199" s="521" t="s">
        <v>56</v>
      </c>
      <c r="P199" s="445"/>
    </row>
    <row r="200" spans="1:16">
      <c r="A200" s="518"/>
      <c r="B200" s="430"/>
      <c r="C200" s="430"/>
      <c r="D200" s="433"/>
      <c r="E200" s="432"/>
      <c r="F200" s="434"/>
      <c r="G200" s="442">
        <f t="shared" si="16"/>
        <v>4.0380000000000003</v>
      </c>
      <c r="H200" s="434"/>
      <c r="I200" s="440">
        <f>I68</f>
        <v>2.0190000000000001</v>
      </c>
      <c r="J200" s="434" t="s">
        <v>34</v>
      </c>
      <c r="K200" s="434">
        <v>2</v>
      </c>
      <c r="L200" s="434"/>
      <c r="M200" s="434"/>
      <c r="N200" s="517" t="s">
        <v>419</v>
      </c>
      <c r="P200" s="445"/>
    </row>
    <row r="201" spans="1:16">
      <c r="A201" s="518"/>
      <c r="B201" s="430"/>
      <c r="C201" s="430"/>
      <c r="D201" s="433"/>
      <c r="E201" s="432"/>
      <c r="F201" s="434"/>
      <c r="G201" s="434"/>
      <c r="H201" s="434"/>
      <c r="I201" s="434"/>
      <c r="J201" s="434"/>
      <c r="K201" s="434"/>
      <c r="L201" s="434"/>
      <c r="M201" s="434"/>
      <c r="N201" s="521"/>
      <c r="P201" s="445"/>
    </row>
    <row r="202" spans="1:16">
      <c r="A202" s="518">
        <v>2</v>
      </c>
      <c r="B202" s="430" t="s">
        <v>547</v>
      </c>
      <c r="C202" s="432">
        <f>E202-E206</f>
        <v>150.83499999999998</v>
      </c>
      <c r="D202" s="433" t="s">
        <v>10</v>
      </c>
      <c r="E202" s="432">
        <f>SUM(G202:G204)</f>
        <v>170.96599999999998</v>
      </c>
      <c r="F202" s="434"/>
      <c r="G202" s="442">
        <f t="shared" si="16"/>
        <v>147.17499999999998</v>
      </c>
      <c r="H202" s="434"/>
      <c r="I202" s="434">
        <f>12.25+18.55+11.25</f>
        <v>42.05</v>
      </c>
      <c r="J202" s="434" t="s">
        <v>34</v>
      </c>
      <c r="K202" s="434">
        <v>3.5</v>
      </c>
      <c r="L202" s="434"/>
      <c r="M202" s="434"/>
      <c r="N202" s="521" t="s">
        <v>384</v>
      </c>
    </row>
    <row r="203" spans="1:16">
      <c r="A203" s="518"/>
      <c r="B203" s="430"/>
      <c r="C203" s="432"/>
      <c r="D203" s="433"/>
      <c r="E203" s="432"/>
      <c r="F203" s="434"/>
      <c r="G203" s="442">
        <f t="shared" si="16"/>
        <v>10.875</v>
      </c>
      <c r="H203" s="434"/>
      <c r="I203" s="434">
        <v>7.25</v>
      </c>
      <c r="J203" s="434" t="s">
        <v>34</v>
      </c>
      <c r="K203" s="434">
        <v>1.5</v>
      </c>
      <c r="L203" s="434"/>
      <c r="M203" s="434"/>
      <c r="N203" s="521" t="s">
        <v>417</v>
      </c>
    </row>
    <row r="204" spans="1:16" ht="16" thickBot="1">
      <c r="A204" s="518"/>
      <c r="B204" s="430"/>
      <c r="C204" s="432"/>
      <c r="D204" s="433"/>
      <c r="E204" s="432"/>
      <c r="F204" s="434"/>
      <c r="G204" s="442">
        <f t="shared" si="16"/>
        <v>12.916</v>
      </c>
      <c r="H204" s="434"/>
      <c r="I204" s="434">
        <f>I192</f>
        <v>6.4580000000000002</v>
      </c>
      <c r="J204" s="434" t="s">
        <v>34</v>
      </c>
      <c r="K204" s="434">
        <v>2</v>
      </c>
      <c r="L204" s="434"/>
      <c r="M204" s="434"/>
      <c r="N204" s="521" t="s">
        <v>418</v>
      </c>
    </row>
    <row r="205" spans="1:16" ht="16" thickBot="1">
      <c r="A205" s="518"/>
      <c r="B205" s="430"/>
      <c r="C205" s="430"/>
      <c r="D205" s="433"/>
      <c r="E205" s="546" t="s">
        <v>36</v>
      </c>
      <c r="F205" s="547"/>
      <c r="G205" s="547"/>
      <c r="H205" s="547"/>
      <c r="I205" s="547"/>
      <c r="J205" s="547"/>
      <c r="K205" s="547"/>
      <c r="L205" s="547"/>
      <c r="M205" s="548"/>
      <c r="N205" s="521"/>
    </row>
    <row r="206" spans="1:16">
      <c r="A206" s="518"/>
      <c r="B206" s="430"/>
      <c r="C206" s="430"/>
      <c r="D206" s="433"/>
      <c r="E206" s="439">
        <f>SUM(G206:G213)</f>
        <v>20.131</v>
      </c>
      <c r="F206" s="440"/>
      <c r="G206" s="442">
        <f t="shared" si="16"/>
        <v>2.73</v>
      </c>
      <c r="H206" s="440"/>
      <c r="I206" s="440">
        <f>I61</f>
        <v>2.73</v>
      </c>
      <c r="J206" s="434" t="s">
        <v>34</v>
      </c>
      <c r="K206" s="440">
        <v>1</v>
      </c>
      <c r="L206" s="440"/>
      <c r="M206" s="440"/>
      <c r="N206" s="517" t="s">
        <v>53</v>
      </c>
    </row>
    <row r="207" spans="1:16">
      <c r="A207" s="518"/>
      <c r="B207" s="430"/>
      <c r="C207" s="430"/>
      <c r="D207" s="433"/>
      <c r="E207" s="439"/>
      <c r="F207" s="440"/>
      <c r="G207" s="442">
        <f t="shared" si="16"/>
        <v>8.9249999999999989</v>
      </c>
      <c r="H207" s="440"/>
      <c r="I207" s="440">
        <f t="shared" ref="I207:I213" si="17">I62</f>
        <v>1.7849999999999999</v>
      </c>
      <c r="J207" s="434" t="s">
        <v>34</v>
      </c>
      <c r="K207" s="440">
        <v>5</v>
      </c>
      <c r="L207" s="440"/>
      <c r="M207" s="440"/>
      <c r="N207" s="517" t="s">
        <v>37</v>
      </c>
    </row>
    <row r="208" spans="1:16">
      <c r="A208" s="518"/>
      <c r="B208" s="430"/>
      <c r="C208" s="430"/>
      <c r="D208" s="433"/>
      <c r="E208" s="439"/>
      <c r="F208" s="440"/>
      <c r="G208" s="442">
        <f t="shared" si="16"/>
        <v>1.47</v>
      </c>
      <c r="H208" s="440"/>
      <c r="I208" s="440">
        <f t="shared" si="17"/>
        <v>1.47</v>
      </c>
      <c r="J208" s="434" t="s">
        <v>34</v>
      </c>
      <c r="K208" s="440">
        <v>1</v>
      </c>
      <c r="L208" s="440"/>
      <c r="M208" s="440"/>
      <c r="N208" s="517" t="s">
        <v>38</v>
      </c>
    </row>
    <row r="209" spans="1:14">
      <c r="A209" s="518"/>
      <c r="B209" s="430"/>
      <c r="C209" s="430"/>
      <c r="D209" s="433"/>
      <c r="E209" s="439"/>
      <c r="F209" s="440"/>
      <c r="G209" s="442">
        <f t="shared" si="16"/>
        <v>0.34799999999999998</v>
      </c>
      <c r="H209" s="440"/>
      <c r="I209" s="440">
        <f t="shared" si="17"/>
        <v>0.17399999999999999</v>
      </c>
      <c r="J209" s="434" t="s">
        <v>34</v>
      </c>
      <c r="K209" s="440">
        <v>2</v>
      </c>
      <c r="L209" s="440"/>
      <c r="M209" s="440"/>
      <c r="N209" s="517" t="s">
        <v>41</v>
      </c>
    </row>
    <row r="210" spans="1:14">
      <c r="A210" s="518"/>
      <c r="B210" s="430"/>
      <c r="C210" s="430"/>
      <c r="D210" s="433"/>
      <c r="E210" s="439"/>
      <c r="F210" s="440"/>
      <c r="G210" s="442">
        <f t="shared" si="16"/>
        <v>1.17</v>
      </c>
      <c r="H210" s="440"/>
      <c r="I210" s="440">
        <f t="shared" si="17"/>
        <v>1.17</v>
      </c>
      <c r="J210" s="434" t="s">
        <v>34</v>
      </c>
      <c r="K210" s="440">
        <v>1</v>
      </c>
      <c r="L210" s="440"/>
      <c r="M210" s="440"/>
      <c r="N210" s="517" t="s">
        <v>54</v>
      </c>
    </row>
    <row r="211" spans="1:14">
      <c r="A211" s="518"/>
      <c r="B211" s="430"/>
      <c r="C211" s="430"/>
      <c r="D211" s="433"/>
      <c r="E211" s="439"/>
      <c r="F211" s="440"/>
      <c r="G211" s="442">
        <f t="shared" si="16"/>
        <v>0.43</v>
      </c>
      <c r="H211" s="440"/>
      <c r="I211" s="440">
        <f t="shared" si="17"/>
        <v>0.43</v>
      </c>
      <c r="J211" s="434" t="s">
        <v>34</v>
      </c>
      <c r="K211" s="440">
        <v>1</v>
      </c>
      <c r="L211" s="440"/>
      <c r="M211" s="440"/>
      <c r="N211" s="517" t="s">
        <v>55</v>
      </c>
    </row>
    <row r="212" spans="1:14">
      <c r="A212" s="518"/>
      <c r="B212" s="430"/>
      <c r="C212" s="430"/>
      <c r="D212" s="433"/>
      <c r="E212" s="439"/>
      <c r="F212" s="440"/>
      <c r="G212" s="442">
        <f t="shared" si="16"/>
        <v>1.02</v>
      </c>
      <c r="H212" s="440"/>
      <c r="I212" s="440">
        <f t="shared" si="17"/>
        <v>1.02</v>
      </c>
      <c r="J212" s="434" t="s">
        <v>34</v>
      </c>
      <c r="K212" s="440">
        <v>1</v>
      </c>
      <c r="L212" s="440"/>
      <c r="M212" s="440"/>
      <c r="N212" s="517" t="s">
        <v>56</v>
      </c>
    </row>
    <row r="213" spans="1:14">
      <c r="A213" s="518"/>
      <c r="B213" s="430"/>
      <c r="C213" s="430"/>
      <c r="D213" s="433"/>
      <c r="E213" s="439"/>
      <c r="F213" s="440"/>
      <c r="G213" s="434">
        <f t="shared" si="16"/>
        <v>4.0380000000000003</v>
      </c>
      <c r="H213" s="440"/>
      <c r="I213" s="440">
        <f t="shared" si="17"/>
        <v>2.0190000000000001</v>
      </c>
      <c r="J213" s="434" t="s">
        <v>34</v>
      </c>
      <c r="K213" s="440">
        <v>2</v>
      </c>
      <c r="L213" s="440"/>
      <c r="M213" s="440"/>
      <c r="N213" s="517" t="s">
        <v>419</v>
      </c>
    </row>
    <row r="214" spans="1:14">
      <c r="A214" s="518"/>
      <c r="B214" s="430"/>
      <c r="C214" s="430"/>
      <c r="D214" s="433"/>
      <c r="E214" s="439"/>
      <c r="F214" s="440"/>
      <c r="G214" s="440"/>
      <c r="H214" s="440"/>
      <c r="I214" s="440"/>
      <c r="J214" s="440"/>
      <c r="K214" s="440"/>
      <c r="L214" s="440"/>
      <c r="M214" s="440"/>
      <c r="N214" s="521"/>
    </row>
    <row r="215" spans="1:14">
      <c r="A215" s="518">
        <v>3</v>
      </c>
      <c r="B215" s="430" t="s">
        <v>548</v>
      </c>
      <c r="C215" s="432">
        <f>C176+C179+C180</f>
        <v>63.850449999999995</v>
      </c>
      <c r="D215" s="433" t="s">
        <v>10</v>
      </c>
      <c r="E215" s="432"/>
      <c r="F215" s="434"/>
      <c r="G215" s="434"/>
      <c r="H215" s="434"/>
      <c r="I215" s="434"/>
      <c r="J215" s="434"/>
      <c r="K215" s="434"/>
      <c r="L215" s="434"/>
      <c r="M215" s="434"/>
      <c r="N215" s="521"/>
    </row>
    <row r="216" spans="1:14">
      <c r="A216" s="518"/>
      <c r="B216" s="430"/>
      <c r="C216" s="432"/>
      <c r="D216" s="433"/>
      <c r="E216" s="432"/>
      <c r="F216" s="434"/>
      <c r="G216" s="434"/>
      <c r="H216" s="434"/>
      <c r="I216" s="434"/>
      <c r="J216" s="434"/>
      <c r="K216" s="434"/>
      <c r="L216" s="434"/>
      <c r="M216" s="434"/>
      <c r="N216" s="521"/>
    </row>
    <row r="217" spans="1:14">
      <c r="A217" s="518">
        <v>4</v>
      </c>
      <c r="B217" s="430" t="s">
        <v>549</v>
      </c>
      <c r="C217" s="432">
        <f>E217</f>
        <v>30.497</v>
      </c>
      <c r="D217" s="433" t="s">
        <v>10</v>
      </c>
      <c r="E217" s="432">
        <f>G217+I217</f>
        <v>30.497</v>
      </c>
      <c r="F217" s="434"/>
      <c r="G217" s="434">
        <f>G47</f>
        <v>21.437000000000001</v>
      </c>
      <c r="H217" s="434" t="s">
        <v>43</v>
      </c>
      <c r="I217" s="434">
        <f>G51</f>
        <v>9.06</v>
      </c>
      <c r="J217" s="434"/>
      <c r="K217" s="434"/>
      <c r="L217" s="434"/>
      <c r="M217" s="434"/>
      <c r="N217" s="521"/>
    </row>
    <row r="218" spans="1:14">
      <c r="A218" s="518"/>
      <c r="B218" s="430"/>
      <c r="C218" s="432"/>
      <c r="D218" s="433"/>
      <c r="E218" s="432"/>
      <c r="F218" s="434"/>
      <c r="G218" s="434"/>
      <c r="H218" s="434"/>
      <c r="I218" s="434"/>
      <c r="J218" s="434"/>
      <c r="K218" s="434"/>
      <c r="L218" s="434"/>
      <c r="M218" s="434"/>
      <c r="N218" s="521"/>
    </row>
    <row r="219" spans="1:14">
      <c r="A219" s="518"/>
      <c r="B219" s="430"/>
      <c r="C219" s="432"/>
      <c r="D219" s="433"/>
      <c r="E219" s="432"/>
      <c r="F219" s="434"/>
      <c r="G219" s="434"/>
      <c r="H219" s="434"/>
      <c r="I219" s="434"/>
      <c r="J219" s="434"/>
      <c r="K219" s="434"/>
      <c r="L219" s="434"/>
      <c r="M219" s="434"/>
      <c r="N219" s="521"/>
    </row>
    <row r="220" spans="1:14">
      <c r="A220" s="518"/>
      <c r="B220" s="430"/>
      <c r="C220" s="432"/>
      <c r="D220" s="433"/>
      <c r="E220" s="432"/>
      <c r="F220" s="434"/>
      <c r="G220" s="434"/>
      <c r="H220" s="434"/>
      <c r="I220" s="434"/>
      <c r="J220" s="434"/>
      <c r="K220" s="434"/>
      <c r="L220" s="434"/>
      <c r="M220" s="434"/>
      <c r="N220" s="521"/>
    </row>
    <row r="221" spans="1:14">
      <c r="A221" s="518"/>
      <c r="B221" s="430"/>
      <c r="C221" s="432"/>
      <c r="D221" s="433"/>
      <c r="E221" s="432"/>
      <c r="F221" s="434"/>
      <c r="G221" s="434"/>
      <c r="H221" s="434"/>
      <c r="I221" s="434"/>
      <c r="J221" s="434"/>
      <c r="K221" s="434"/>
      <c r="L221" s="434"/>
      <c r="M221" s="434"/>
      <c r="N221" s="521"/>
    </row>
    <row r="222" spans="1:14" ht="16" thickBot="1">
      <c r="A222" s="523"/>
      <c r="B222" s="524"/>
      <c r="C222" s="525"/>
      <c r="D222" s="526"/>
      <c r="E222" s="525"/>
      <c r="F222" s="527"/>
      <c r="G222" s="527"/>
      <c r="H222" s="527"/>
      <c r="I222" s="527"/>
      <c r="J222" s="527"/>
      <c r="K222" s="527"/>
      <c r="L222" s="527"/>
      <c r="M222" s="527"/>
      <c r="N222" s="528"/>
    </row>
  </sheetData>
  <mergeCells count="6">
    <mergeCell ref="A1:N2"/>
    <mergeCell ref="E60:M60"/>
    <mergeCell ref="E79:M79"/>
    <mergeCell ref="E193:M193"/>
    <mergeCell ref="E205:M205"/>
    <mergeCell ref="B143:N143"/>
  </mergeCells>
  <phoneticPr fontId="7" type="noConversion"/>
  <pageMargins left="0.39370078740157483" right="0.39370078740157483" top="0.74803149606299213" bottom="0.74803149606299213" header="0.31496062992125984" footer="0.31496062992125984"/>
  <pageSetup scale="52" orientation="portrait" horizontalDpi="1200" verticalDpi="1200" r:id="rId1"/>
  <rowBreaks count="2" manualBreakCount="2">
    <brk id="78" max="13" man="1"/>
    <brk id="142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view="pageBreakPreview" zoomScaleNormal="100" zoomScaleSheetLayoutView="100" workbookViewId="0">
      <selection activeCell="E23" sqref="E23"/>
    </sheetView>
  </sheetViews>
  <sheetFormatPr defaultRowHeight="14.5"/>
  <cols>
    <col min="3" max="3" width="44.453125" customWidth="1"/>
    <col min="4" max="4" width="9.08984375" customWidth="1"/>
    <col min="5" max="5" width="29.08984375" bestFit="1" customWidth="1"/>
    <col min="7" max="7" width="13.36328125" bestFit="1" customWidth="1"/>
  </cols>
  <sheetData>
    <row r="1" spans="1:7" s="487" customFormat="1" ht="15" customHeight="1">
      <c r="A1" s="562" t="s">
        <v>594</v>
      </c>
      <c r="B1" s="562"/>
      <c r="C1" s="562"/>
      <c r="D1" s="562"/>
      <c r="E1" s="562"/>
      <c r="G1" s="488"/>
    </row>
    <row r="2" spans="1:7" s="487" customFormat="1">
      <c r="A2" s="489"/>
      <c r="B2" s="489"/>
      <c r="C2" s="489"/>
      <c r="D2" s="489"/>
      <c r="E2" s="490"/>
      <c r="G2" s="488"/>
    </row>
    <row r="3" spans="1:7" s="487" customFormat="1">
      <c r="A3" s="491" t="s">
        <v>454</v>
      </c>
      <c r="B3" s="492"/>
      <c r="C3" s="493" t="s">
        <v>456</v>
      </c>
      <c r="D3" s="494"/>
      <c r="E3" s="495"/>
      <c r="G3" s="488"/>
    </row>
    <row r="4" spans="1:7" s="487" customFormat="1">
      <c r="A4" s="491" t="s">
        <v>21</v>
      </c>
      <c r="B4" s="492"/>
      <c r="C4" s="493" t="s">
        <v>452</v>
      </c>
      <c r="D4" s="494"/>
      <c r="E4" s="495"/>
      <c r="G4" s="488"/>
    </row>
    <row r="5" spans="1:7" s="487" customFormat="1">
      <c r="A5" s="491" t="s">
        <v>455</v>
      </c>
      <c r="B5" s="492"/>
      <c r="C5" s="493" t="s">
        <v>453</v>
      </c>
      <c r="D5" s="494"/>
      <c r="E5" s="495"/>
      <c r="G5" s="488"/>
    </row>
    <row r="6" spans="1:7" s="487" customFormat="1" ht="15" thickBot="1">
      <c r="A6" s="491"/>
      <c r="B6" s="492"/>
      <c r="C6" s="493"/>
      <c r="D6" s="494"/>
      <c r="E6" s="495"/>
      <c r="G6" s="488"/>
    </row>
    <row r="7" spans="1:7" s="487" customFormat="1">
      <c r="A7" s="563" t="s">
        <v>436</v>
      </c>
      <c r="B7" s="566" t="s">
        <v>460</v>
      </c>
      <c r="C7" s="567"/>
      <c r="D7" s="568"/>
      <c r="E7" s="572" t="s">
        <v>437</v>
      </c>
      <c r="G7" s="488"/>
    </row>
    <row r="8" spans="1:7" s="487" customFormat="1">
      <c r="A8" s="564"/>
      <c r="B8" s="569"/>
      <c r="C8" s="570"/>
      <c r="D8" s="571"/>
      <c r="E8" s="573"/>
      <c r="G8" s="488"/>
    </row>
    <row r="9" spans="1:7" s="487" customFormat="1" ht="15" thickBot="1">
      <c r="A9" s="565"/>
      <c r="B9" s="569"/>
      <c r="C9" s="570"/>
      <c r="D9" s="571"/>
      <c r="E9" s="573"/>
      <c r="G9" s="488"/>
    </row>
    <row r="10" spans="1:7" s="487" customFormat="1" ht="15" thickBot="1">
      <c r="A10" s="496"/>
      <c r="B10" s="497" t="s">
        <v>457</v>
      </c>
      <c r="C10" s="498"/>
      <c r="D10" s="498"/>
      <c r="E10" s="499"/>
      <c r="G10" s="488"/>
    </row>
    <row r="11" spans="1:7" s="487" customFormat="1" ht="15" thickBot="1">
      <c r="A11" s="500" t="s">
        <v>438</v>
      </c>
      <c r="B11" s="574" t="s">
        <v>439</v>
      </c>
      <c r="C11" s="574"/>
      <c r="D11" s="574"/>
      <c r="E11" s="575"/>
      <c r="G11" s="488"/>
    </row>
    <row r="12" spans="1:7" s="487" customFormat="1">
      <c r="A12" s="501" t="s">
        <v>440</v>
      </c>
      <c r="B12" s="559" t="str">
        <f>ABK!B8</f>
        <v>TAHAP AWAL PEMBANGUNAN</v>
      </c>
      <c r="C12" s="560"/>
      <c r="D12" s="561"/>
      <c r="E12" s="502">
        <f>ABK!F11</f>
        <v>3723006</v>
      </c>
      <c r="G12" s="488"/>
    </row>
    <row r="13" spans="1:7" s="487" customFormat="1">
      <c r="A13" s="503" t="s">
        <v>441</v>
      </c>
      <c r="B13" s="555" t="str">
        <f>ABK!B12</f>
        <v xml:space="preserve">TAHAP PROYEK GALIAN TANAH </v>
      </c>
      <c r="C13" s="556"/>
      <c r="D13" s="557"/>
      <c r="E13" s="504">
        <f>ABK!F21</f>
        <v>16621824.224999998</v>
      </c>
      <c r="G13" s="488"/>
    </row>
    <row r="14" spans="1:7" s="487" customFormat="1">
      <c r="A14" s="503" t="s">
        <v>442</v>
      </c>
      <c r="B14" s="555" t="str">
        <f>ABK!B22</f>
        <v>TAHAP PEMBANGUNAN RANGKA</v>
      </c>
      <c r="C14" s="556"/>
      <c r="D14" s="557"/>
      <c r="E14" s="504">
        <f>ABK!F35</f>
        <v>86294092.613025397</v>
      </c>
      <c r="G14" s="488"/>
    </row>
    <row r="15" spans="1:7" s="487" customFormat="1">
      <c r="A15" s="503" t="s">
        <v>443</v>
      </c>
      <c r="B15" s="555" t="str">
        <f>ABK!B36</f>
        <v>TAHAP PEKERJAAN KONSTRUKSI BANGUNAN</v>
      </c>
      <c r="C15" s="556"/>
      <c r="D15" s="557"/>
      <c r="E15" s="504">
        <f>ABK!F95</f>
        <v>136955930.55463335</v>
      </c>
      <c r="G15" s="488"/>
    </row>
    <row r="16" spans="1:7" s="487" customFormat="1">
      <c r="A16" s="503" t="s">
        <v>444</v>
      </c>
      <c r="B16" s="558" t="str">
        <f>ABK!B96</f>
        <v>TAHAP PEKERJAAN INSTALASI ELEKTRIK DAN PIPA LEDENG</v>
      </c>
      <c r="C16" s="556"/>
      <c r="D16" s="557"/>
      <c r="E16" s="504">
        <f>ABK!F127</f>
        <v>36681524.522699997</v>
      </c>
      <c r="G16" s="488"/>
    </row>
    <row r="17" spans="1:7" s="487" customFormat="1">
      <c r="A17" s="503" t="s">
        <v>445</v>
      </c>
      <c r="B17" s="558" t="str">
        <f>ABK!B128</f>
        <v>TAHAP PEMASANGAN LANGIT-LANGIT DAN GENTENG</v>
      </c>
      <c r="C17" s="556"/>
      <c r="D17" s="557"/>
      <c r="E17" s="504">
        <f>ABK!F138</f>
        <v>31483119.795191672</v>
      </c>
      <c r="G17" s="488"/>
    </row>
    <row r="18" spans="1:7" s="487" customFormat="1" ht="15" thickBot="1">
      <c r="A18" s="505" t="s">
        <v>446</v>
      </c>
      <c r="B18" s="558" t="str">
        <f>ABK!B139</f>
        <v>TAHAP PENYELESAIAN KONSTRUKSI BANGUNAN</v>
      </c>
      <c r="C18" s="556"/>
      <c r="D18" s="557"/>
      <c r="E18" s="506">
        <f>ABK!F144</f>
        <v>15394829.162899997</v>
      </c>
      <c r="G18" s="507"/>
    </row>
    <row r="19" spans="1:7" s="487" customFormat="1" ht="15" thickBot="1">
      <c r="A19" s="552" t="s">
        <v>447</v>
      </c>
      <c r="B19" s="553"/>
      <c r="C19" s="553"/>
      <c r="D19" s="554"/>
      <c r="E19" s="508">
        <f>SUM(E12:E18)</f>
        <v>327154326.87345034</v>
      </c>
      <c r="F19" s="509"/>
      <c r="G19" s="510"/>
    </row>
    <row r="20" spans="1:7" s="487" customFormat="1" ht="15" thickBot="1">
      <c r="A20" s="552" t="s">
        <v>448</v>
      </c>
      <c r="B20" s="553"/>
      <c r="C20" s="553"/>
      <c r="D20" s="554"/>
      <c r="E20" s="508">
        <f>ROUNDDOWN(E19,-3)</f>
        <v>327154000</v>
      </c>
      <c r="G20" s="488"/>
    </row>
    <row r="21" spans="1:7" s="487" customFormat="1" ht="15" thickBot="1">
      <c r="A21" s="511" t="s">
        <v>449</v>
      </c>
      <c r="B21" s="512"/>
      <c r="C21" s="513"/>
      <c r="D21" s="512"/>
      <c r="E21" s="514"/>
      <c r="G21" s="488"/>
    </row>
    <row r="22" spans="1:7" s="487" customFormat="1">
      <c r="G22" s="488"/>
    </row>
    <row r="23" spans="1:7" s="487" customFormat="1" ht="17">
      <c r="E23" s="515" t="s">
        <v>635</v>
      </c>
      <c r="G23" s="488"/>
    </row>
    <row r="24" spans="1:7" s="487" customFormat="1" ht="17">
      <c r="E24" s="515" t="s">
        <v>451</v>
      </c>
      <c r="G24" s="488"/>
    </row>
    <row r="25" spans="1:7" s="487" customFormat="1" ht="15.5">
      <c r="E25" s="516"/>
      <c r="G25" s="488"/>
    </row>
    <row r="26" spans="1:7" s="487" customFormat="1" ht="15.5">
      <c r="E26" s="516"/>
      <c r="G26" s="488"/>
    </row>
    <row r="27" spans="1:7" s="487" customFormat="1" ht="15.5">
      <c r="E27" s="516"/>
      <c r="G27" s="488"/>
    </row>
    <row r="28" spans="1:7" s="487" customFormat="1" ht="15.5">
      <c r="E28" s="516"/>
      <c r="G28" s="488"/>
    </row>
    <row r="29" spans="1:7" s="487" customFormat="1">
      <c r="G29" s="488"/>
    </row>
    <row r="30" spans="1:7" s="487" customFormat="1">
      <c r="G30" s="488"/>
    </row>
    <row r="31" spans="1:7" s="487" customFormat="1" ht="17">
      <c r="E31" s="515" t="s">
        <v>450</v>
      </c>
      <c r="G31" s="488"/>
    </row>
    <row r="32" spans="1:7" s="487" customFormat="1">
      <c r="G32" s="488"/>
    </row>
  </sheetData>
  <mergeCells count="14">
    <mergeCell ref="B12:D12"/>
    <mergeCell ref="A1:E1"/>
    <mergeCell ref="A7:A9"/>
    <mergeCell ref="B7:D9"/>
    <mergeCell ref="E7:E9"/>
    <mergeCell ref="B11:E11"/>
    <mergeCell ref="A20:D20"/>
    <mergeCell ref="A19:D19"/>
    <mergeCell ref="B13:D13"/>
    <mergeCell ref="B14:D14"/>
    <mergeCell ref="B15:D15"/>
    <mergeCell ref="B16:D16"/>
    <mergeCell ref="B17:D17"/>
    <mergeCell ref="B18:D18"/>
  </mergeCells>
  <pageMargins left="0.7" right="0.7" top="0.75" bottom="0.75" header="0.3" footer="0.3"/>
  <pageSetup paperSize="9" scale="8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2:D142"/>
  <sheetViews>
    <sheetView view="pageBreakPreview" topLeftCell="A62" zoomScale="80" zoomScaleNormal="100" zoomScaleSheetLayoutView="80" workbookViewId="0">
      <selection activeCell="B49" sqref="B49"/>
    </sheetView>
  </sheetViews>
  <sheetFormatPr defaultRowHeight="14"/>
  <cols>
    <col min="1" max="1" width="9.08984375" style="6"/>
    <col min="2" max="2" width="81.6328125" style="7" customWidth="1"/>
    <col min="3" max="3" width="18.54296875" style="6" customWidth="1"/>
    <col min="4" max="4" width="18.54296875" style="9" customWidth="1"/>
    <col min="5" max="249" width="9.08984375" style="141"/>
    <col min="250" max="250" width="41.90625" style="141" customWidth="1"/>
    <col min="251" max="251" width="15" style="141" customWidth="1"/>
    <col min="252" max="252" width="15.90625" style="141" customWidth="1"/>
    <col min="253" max="505" width="9.08984375" style="141"/>
    <col min="506" max="506" width="41.90625" style="141" customWidth="1"/>
    <col min="507" max="507" width="15" style="141" customWidth="1"/>
    <col min="508" max="508" width="15.90625" style="141" customWidth="1"/>
    <col min="509" max="761" width="9.08984375" style="141"/>
    <col min="762" max="762" width="41.90625" style="141" customWidth="1"/>
    <col min="763" max="763" width="15" style="141" customWidth="1"/>
    <col min="764" max="764" width="15.90625" style="141" customWidth="1"/>
    <col min="765" max="1017" width="9.08984375" style="141"/>
    <col min="1018" max="1018" width="41.90625" style="141" customWidth="1"/>
    <col min="1019" max="1019" width="15" style="141" customWidth="1"/>
    <col min="1020" max="1020" width="15.90625" style="141" customWidth="1"/>
    <col min="1021" max="1273" width="9.08984375" style="141"/>
    <col min="1274" max="1274" width="41.90625" style="141" customWidth="1"/>
    <col min="1275" max="1275" width="15" style="141" customWidth="1"/>
    <col min="1276" max="1276" width="15.90625" style="141" customWidth="1"/>
    <col min="1277" max="1529" width="9.08984375" style="141"/>
    <col min="1530" max="1530" width="41.90625" style="141" customWidth="1"/>
    <col min="1531" max="1531" width="15" style="141" customWidth="1"/>
    <col min="1532" max="1532" width="15.90625" style="141" customWidth="1"/>
    <col min="1533" max="1785" width="9.08984375" style="141"/>
    <col min="1786" max="1786" width="41.90625" style="141" customWidth="1"/>
    <col min="1787" max="1787" width="15" style="141" customWidth="1"/>
    <col min="1788" max="1788" width="15.90625" style="141" customWidth="1"/>
    <col min="1789" max="2041" width="9.08984375" style="141"/>
    <col min="2042" max="2042" width="41.90625" style="141" customWidth="1"/>
    <col min="2043" max="2043" width="15" style="141" customWidth="1"/>
    <col min="2044" max="2044" width="15.90625" style="141" customWidth="1"/>
    <col min="2045" max="2297" width="9.08984375" style="141"/>
    <col min="2298" max="2298" width="41.90625" style="141" customWidth="1"/>
    <col min="2299" max="2299" width="15" style="141" customWidth="1"/>
    <col min="2300" max="2300" width="15.90625" style="141" customWidth="1"/>
    <col min="2301" max="2553" width="9.08984375" style="141"/>
    <col min="2554" max="2554" width="41.90625" style="141" customWidth="1"/>
    <col min="2555" max="2555" width="15" style="141" customWidth="1"/>
    <col min="2556" max="2556" width="15.90625" style="141" customWidth="1"/>
    <col min="2557" max="2809" width="9.08984375" style="141"/>
    <col min="2810" max="2810" width="41.90625" style="141" customWidth="1"/>
    <col min="2811" max="2811" width="15" style="141" customWidth="1"/>
    <col min="2812" max="2812" width="15.90625" style="141" customWidth="1"/>
    <col min="2813" max="3065" width="9.08984375" style="141"/>
    <col min="3066" max="3066" width="41.90625" style="141" customWidth="1"/>
    <col min="3067" max="3067" width="15" style="141" customWidth="1"/>
    <col min="3068" max="3068" width="15.90625" style="141" customWidth="1"/>
    <col min="3069" max="3321" width="9.08984375" style="141"/>
    <col min="3322" max="3322" width="41.90625" style="141" customWidth="1"/>
    <col min="3323" max="3323" width="15" style="141" customWidth="1"/>
    <col min="3324" max="3324" width="15.90625" style="141" customWidth="1"/>
    <col min="3325" max="3577" width="9.08984375" style="141"/>
    <col min="3578" max="3578" width="41.90625" style="141" customWidth="1"/>
    <col min="3579" max="3579" width="15" style="141" customWidth="1"/>
    <col min="3580" max="3580" width="15.90625" style="141" customWidth="1"/>
    <col min="3581" max="3833" width="9.08984375" style="141"/>
    <col min="3834" max="3834" width="41.90625" style="141" customWidth="1"/>
    <col min="3835" max="3835" width="15" style="141" customWidth="1"/>
    <col min="3836" max="3836" width="15.90625" style="141" customWidth="1"/>
    <col min="3837" max="4089" width="9.08984375" style="141"/>
    <col min="4090" max="4090" width="41.90625" style="141" customWidth="1"/>
    <col min="4091" max="4091" width="15" style="141" customWidth="1"/>
    <col min="4092" max="4092" width="15.90625" style="141" customWidth="1"/>
    <col min="4093" max="4345" width="9.08984375" style="141"/>
    <col min="4346" max="4346" width="41.90625" style="141" customWidth="1"/>
    <col min="4347" max="4347" width="15" style="141" customWidth="1"/>
    <col min="4348" max="4348" width="15.90625" style="141" customWidth="1"/>
    <col min="4349" max="4601" width="9.08984375" style="141"/>
    <col min="4602" max="4602" width="41.90625" style="141" customWidth="1"/>
    <col min="4603" max="4603" width="15" style="141" customWidth="1"/>
    <col min="4604" max="4604" width="15.90625" style="141" customWidth="1"/>
    <col min="4605" max="4857" width="9.08984375" style="141"/>
    <col min="4858" max="4858" width="41.90625" style="141" customWidth="1"/>
    <col min="4859" max="4859" width="15" style="141" customWidth="1"/>
    <col min="4860" max="4860" width="15.90625" style="141" customWidth="1"/>
    <col min="4861" max="5113" width="9.08984375" style="141"/>
    <col min="5114" max="5114" width="41.90625" style="141" customWidth="1"/>
    <col min="5115" max="5115" width="15" style="141" customWidth="1"/>
    <col min="5116" max="5116" width="15.90625" style="141" customWidth="1"/>
    <col min="5117" max="5369" width="9.08984375" style="141"/>
    <col min="5370" max="5370" width="41.90625" style="141" customWidth="1"/>
    <col min="5371" max="5371" width="15" style="141" customWidth="1"/>
    <col min="5372" max="5372" width="15.90625" style="141" customWidth="1"/>
    <col min="5373" max="5625" width="9.08984375" style="141"/>
    <col min="5626" max="5626" width="41.90625" style="141" customWidth="1"/>
    <col min="5627" max="5627" width="15" style="141" customWidth="1"/>
    <col min="5628" max="5628" width="15.90625" style="141" customWidth="1"/>
    <col min="5629" max="5881" width="9.08984375" style="141"/>
    <col min="5882" max="5882" width="41.90625" style="141" customWidth="1"/>
    <col min="5883" max="5883" width="15" style="141" customWidth="1"/>
    <col min="5884" max="5884" width="15.90625" style="141" customWidth="1"/>
    <col min="5885" max="6137" width="9.08984375" style="141"/>
    <col min="6138" max="6138" width="41.90625" style="141" customWidth="1"/>
    <col min="6139" max="6139" width="15" style="141" customWidth="1"/>
    <col min="6140" max="6140" width="15.90625" style="141" customWidth="1"/>
    <col min="6141" max="6393" width="9.08984375" style="141"/>
    <col min="6394" max="6394" width="41.90625" style="141" customWidth="1"/>
    <col min="6395" max="6395" width="15" style="141" customWidth="1"/>
    <col min="6396" max="6396" width="15.90625" style="141" customWidth="1"/>
    <col min="6397" max="6649" width="9.08984375" style="141"/>
    <col min="6650" max="6650" width="41.90625" style="141" customWidth="1"/>
    <col min="6651" max="6651" width="15" style="141" customWidth="1"/>
    <col min="6652" max="6652" width="15.90625" style="141" customWidth="1"/>
    <col min="6653" max="6905" width="9.08984375" style="141"/>
    <col min="6906" max="6906" width="41.90625" style="141" customWidth="1"/>
    <col min="6907" max="6907" width="15" style="141" customWidth="1"/>
    <col min="6908" max="6908" width="15.90625" style="141" customWidth="1"/>
    <col min="6909" max="7161" width="9.08984375" style="141"/>
    <col min="7162" max="7162" width="41.90625" style="141" customWidth="1"/>
    <col min="7163" max="7163" width="15" style="141" customWidth="1"/>
    <col min="7164" max="7164" width="15.90625" style="141" customWidth="1"/>
    <col min="7165" max="7417" width="9.08984375" style="141"/>
    <col min="7418" max="7418" width="41.90625" style="141" customWidth="1"/>
    <col min="7419" max="7419" width="15" style="141" customWidth="1"/>
    <col min="7420" max="7420" width="15.90625" style="141" customWidth="1"/>
    <col min="7421" max="7673" width="9.08984375" style="141"/>
    <col min="7674" max="7674" width="41.90625" style="141" customWidth="1"/>
    <col min="7675" max="7675" width="15" style="141" customWidth="1"/>
    <col min="7676" max="7676" width="15.90625" style="141" customWidth="1"/>
    <col min="7677" max="7929" width="9.08984375" style="141"/>
    <col min="7930" max="7930" width="41.90625" style="141" customWidth="1"/>
    <col min="7931" max="7931" width="15" style="141" customWidth="1"/>
    <col min="7932" max="7932" width="15.90625" style="141" customWidth="1"/>
    <col min="7933" max="8185" width="9.08984375" style="141"/>
    <col min="8186" max="8186" width="41.90625" style="141" customWidth="1"/>
    <col min="8187" max="8187" width="15" style="141" customWidth="1"/>
    <col min="8188" max="8188" width="15.90625" style="141" customWidth="1"/>
    <col min="8189" max="8441" width="9.08984375" style="141"/>
    <col min="8442" max="8442" width="41.90625" style="141" customWidth="1"/>
    <col min="8443" max="8443" width="15" style="141" customWidth="1"/>
    <col min="8444" max="8444" width="15.90625" style="141" customWidth="1"/>
    <col min="8445" max="8697" width="9.08984375" style="141"/>
    <col min="8698" max="8698" width="41.90625" style="141" customWidth="1"/>
    <col min="8699" max="8699" width="15" style="141" customWidth="1"/>
    <col min="8700" max="8700" width="15.90625" style="141" customWidth="1"/>
    <col min="8701" max="8953" width="9.08984375" style="141"/>
    <col min="8954" max="8954" width="41.90625" style="141" customWidth="1"/>
    <col min="8955" max="8955" width="15" style="141" customWidth="1"/>
    <col min="8956" max="8956" width="15.90625" style="141" customWidth="1"/>
    <col min="8957" max="9209" width="9.08984375" style="141"/>
    <col min="9210" max="9210" width="41.90625" style="141" customWidth="1"/>
    <col min="9211" max="9211" width="15" style="141" customWidth="1"/>
    <col min="9212" max="9212" width="15.90625" style="141" customWidth="1"/>
    <col min="9213" max="9465" width="9.08984375" style="141"/>
    <col min="9466" max="9466" width="41.90625" style="141" customWidth="1"/>
    <col min="9467" max="9467" width="15" style="141" customWidth="1"/>
    <col min="9468" max="9468" width="15.90625" style="141" customWidth="1"/>
    <col min="9469" max="9721" width="9.08984375" style="141"/>
    <col min="9722" max="9722" width="41.90625" style="141" customWidth="1"/>
    <col min="9723" max="9723" width="15" style="141" customWidth="1"/>
    <col min="9724" max="9724" width="15.90625" style="141" customWidth="1"/>
    <col min="9725" max="9977" width="9.08984375" style="141"/>
    <col min="9978" max="9978" width="41.90625" style="141" customWidth="1"/>
    <col min="9979" max="9979" width="15" style="141" customWidth="1"/>
    <col min="9980" max="9980" width="15.90625" style="141" customWidth="1"/>
    <col min="9981" max="10233" width="9.08984375" style="141"/>
    <col min="10234" max="10234" width="41.90625" style="141" customWidth="1"/>
    <col min="10235" max="10235" width="15" style="141" customWidth="1"/>
    <col min="10236" max="10236" width="15.90625" style="141" customWidth="1"/>
    <col min="10237" max="10489" width="9.08984375" style="141"/>
    <col min="10490" max="10490" width="41.90625" style="141" customWidth="1"/>
    <col min="10491" max="10491" width="15" style="141" customWidth="1"/>
    <col min="10492" max="10492" width="15.90625" style="141" customWidth="1"/>
    <col min="10493" max="10745" width="9.08984375" style="141"/>
    <col min="10746" max="10746" width="41.90625" style="141" customWidth="1"/>
    <col min="10747" max="10747" width="15" style="141" customWidth="1"/>
    <col min="10748" max="10748" width="15.90625" style="141" customWidth="1"/>
    <col min="10749" max="11001" width="9.08984375" style="141"/>
    <col min="11002" max="11002" width="41.90625" style="141" customWidth="1"/>
    <col min="11003" max="11003" width="15" style="141" customWidth="1"/>
    <col min="11004" max="11004" width="15.90625" style="141" customWidth="1"/>
    <col min="11005" max="11257" width="9.08984375" style="141"/>
    <col min="11258" max="11258" width="41.90625" style="141" customWidth="1"/>
    <col min="11259" max="11259" width="15" style="141" customWidth="1"/>
    <col min="11260" max="11260" width="15.90625" style="141" customWidth="1"/>
    <col min="11261" max="11513" width="9.08984375" style="141"/>
    <col min="11514" max="11514" width="41.90625" style="141" customWidth="1"/>
    <col min="11515" max="11515" width="15" style="141" customWidth="1"/>
    <col min="11516" max="11516" width="15.90625" style="141" customWidth="1"/>
    <col min="11517" max="11769" width="9.08984375" style="141"/>
    <col min="11770" max="11770" width="41.90625" style="141" customWidth="1"/>
    <col min="11771" max="11771" width="15" style="141" customWidth="1"/>
    <col min="11772" max="11772" width="15.90625" style="141" customWidth="1"/>
    <col min="11773" max="12025" width="9.08984375" style="141"/>
    <col min="12026" max="12026" width="41.90625" style="141" customWidth="1"/>
    <col min="12027" max="12027" width="15" style="141" customWidth="1"/>
    <col min="12028" max="12028" width="15.90625" style="141" customWidth="1"/>
    <col min="12029" max="12281" width="9.08984375" style="141"/>
    <col min="12282" max="12282" width="41.90625" style="141" customWidth="1"/>
    <col min="12283" max="12283" width="15" style="141" customWidth="1"/>
    <col min="12284" max="12284" width="15.90625" style="141" customWidth="1"/>
    <col min="12285" max="12537" width="9.08984375" style="141"/>
    <col min="12538" max="12538" width="41.90625" style="141" customWidth="1"/>
    <col min="12539" max="12539" width="15" style="141" customWidth="1"/>
    <col min="12540" max="12540" width="15.90625" style="141" customWidth="1"/>
    <col min="12541" max="12793" width="9.08984375" style="141"/>
    <col min="12794" max="12794" width="41.90625" style="141" customWidth="1"/>
    <col min="12795" max="12795" width="15" style="141" customWidth="1"/>
    <col min="12796" max="12796" width="15.90625" style="141" customWidth="1"/>
    <col min="12797" max="13049" width="9.08984375" style="141"/>
    <col min="13050" max="13050" width="41.90625" style="141" customWidth="1"/>
    <col min="13051" max="13051" width="15" style="141" customWidth="1"/>
    <col min="13052" max="13052" width="15.90625" style="141" customWidth="1"/>
    <col min="13053" max="13305" width="9.08984375" style="141"/>
    <col min="13306" max="13306" width="41.90625" style="141" customWidth="1"/>
    <col min="13307" max="13307" width="15" style="141" customWidth="1"/>
    <col min="13308" max="13308" width="15.90625" style="141" customWidth="1"/>
    <col min="13309" max="13561" width="9.08984375" style="141"/>
    <col min="13562" max="13562" width="41.90625" style="141" customWidth="1"/>
    <col min="13563" max="13563" width="15" style="141" customWidth="1"/>
    <col min="13564" max="13564" width="15.90625" style="141" customWidth="1"/>
    <col min="13565" max="13817" width="9.08984375" style="141"/>
    <col min="13818" max="13818" width="41.90625" style="141" customWidth="1"/>
    <col min="13819" max="13819" width="15" style="141" customWidth="1"/>
    <col min="13820" max="13820" width="15.90625" style="141" customWidth="1"/>
    <col min="13821" max="14073" width="9.08984375" style="141"/>
    <col min="14074" max="14074" width="41.90625" style="141" customWidth="1"/>
    <col min="14075" max="14075" width="15" style="141" customWidth="1"/>
    <col min="14076" max="14076" width="15.90625" style="141" customWidth="1"/>
    <col min="14077" max="14329" width="9.08984375" style="141"/>
    <col min="14330" max="14330" width="41.90625" style="141" customWidth="1"/>
    <col min="14331" max="14331" width="15" style="141" customWidth="1"/>
    <col min="14332" max="14332" width="15.90625" style="141" customWidth="1"/>
    <col min="14333" max="14585" width="9.08984375" style="141"/>
    <col min="14586" max="14586" width="41.90625" style="141" customWidth="1"/>
    <col min="14587" max="14587" width="15" style="141" customWidth="1"/>
    <col min="14588" max="14588" width="15.90625" style="141" customWidth="1"/>
    <col min="14589" max="14841" width="9.08984375" style="141"/>
    <col min="14842" max="14842" width="41.90625" style="141" customWidth="1"/>
    <col min="14843" max="14843" width="15" style="141" customWidth="1"/>
    <col min="14844" max="14844" width="15.90625" style="141" customWidth="1"/>
    <col min="14845" max="15097" width="9.08984375" style="141"/>
    <col min="15098" max="15098" width="41.90625" style="141" customWidth="1"/>
    <col min="15099" max="15099" width="15" style="141" customWidth="1"/>
    <col min="15100" max="15100" width="15.90625" style="141" customWidth="1"/>
    <col min="15101" max="15353" width="9.08984375" style="141"/>
    <col min="15354" max="15354" width="41.90625" style="141" customWidth="1"/>
    <col min="15355" max="15355" width="15" style="141" customWidth="1"/>
    <col min="15356" max="15356" width="15.90625" style="141" customWidth="1"/>
    <col min="15357" max="15609" width="9.08984375" style="141"/>
    <col min="15610" max="15610" width="41.90625" style="141" customWidth="1"/>
    <col min="15611" max="15611" width="15" style="141" customWidth="1"/>
    <col min="15612" max="15612" width="15.90625" style="141" customWidth="1"/>
    <col min="15613" max="15865" width="9.08984375" style="141"/>
    <col min="15866" max="15866" width="41.90625" style="141" customWidth="1"/>
    <col min="15867" max="15867" width="15" style="141" customWidth="1"/>
    <col min="15868" max="15868" width="15.90625" style="141" customWidth="1"/>
    <col min="15869" max="16121" width="9.08984375" style="141"/>
    <col min="16122" max="16122" width="41.90625" style="141" customWidth="1"/>
    <col min="16123" max="16123" width="15" style="141" customWidth="1"/>
    <col min="16124" max="16124" width="15.90625" style="141" customWidth="1"/>
    <col min="16125" max="16376" width="9.08984375" style="141"/>
    <col min="16377" max="16384" width="9.08984375" style="141" customWidth="1"/>
  </cols>
  <sheetData>
    <row r="2" spans="1:4" ht="13">
      <c r="A2" s="576" t="s">
        <v>571</v>
      </c>
      <c r="B2" s="576"/>
      <c r="C2" s="576"/>
      <c r="D2" s="576"/>
    </row>
    <row r="3" spans="1:4" ht="13">
      <c r="A3" s="576"/>
      <c r="B3" s="576"/>
      <c r="C3" s="576"/>
      <c r="D3" s="576"/>
    </row>
    <row r="5" spans="1:4" ht="14.5" thickBot="1"/>
    <row r="6" spans="1:4" ht="30" customHeight="1" thickBot="1">
      <c r="A6" s="121" t="s">
        <v>243</v>
      </c>
      <c r="B6" s="122" t="s">
        <v>573</v>
      </c>
      <c r="C6" s="122" t="s">
        <v>23</v>
      </c>
      <c r="D6" s="123" t="s">
        <v>244</v>
      </c>
    </row>
    <row r="7" spans="1:4" ht="20.149999999999999" customHeight="1" thickTop="1">
      <c r="A7" s="124"/>
      <c r="B7" s="125"/>
      <c r="C7" s="126"/>
      <c r="D7" s="127"/>
    </row>
    <row r="8" spans="1:4" ht="20.149999999999999" customHeight="1">
      <c r="A8" s="128">
        <v>1</v>
      </c>
      <c r="B8" s="29" t="s">
        <v>575</v>
      </c>
      <c r="C8" s="129" t="s">
        <v>245</v>
      </c>
      <c r="D8" s="130">
        <v>150000</v>
      </c>
    </row>
    <row r="9" spans="1:4" ht="20.149999999999999" customHeight="1">
      <c r="A9" s="128">
        <v>2</v>
      </c>
      <c r="B9" s="29" t="s">
        <v>576</v>
      </c>
      <c r="C9" s="129" t="s">
        <v>245</v>
      </c>
      <c r="D9" s="130">
        <v>140000</v>
      </c>
    </row>
    <row r="10" spans="1:4" ht="20.149999999999999" customHeight="1">
      <c r="A10" s="128">
        <v>3</v>
      </c>
      <c r="B10" s="29" t="s">
        <v>577</v>
      </c>
      <c r="C10" s="129" t="s">
        <v>245</v>
      </c>
      <c r="D10" s="130">
        <v>140000</v>
      </c>
    </row>
    <row r="11" spans="1:4" ht="20.149999999999999" customHeight="1">
      <c r="A11" s="128">
        <v>4</v>
      </c>
      <c r="B11" s="29" t="s">
        <v>577</v>
      </c>
      <c r="C11" s="129" t="s">
        <v>245</v>
      </c>
      <c r="D11" s="130">
        <v>140000</v>
      </c>
    </row>
    <row r="12" spans="1:4" ht="20.149999999999999" customHeight="1">
      <c r="A12" s="128">
        <v>5</v>
      </c>
      <c r="B12" s="29" t="s">
        <v>578</v>
      </c>
      <c r="C12" s="129" t="s">
        <v>245</v>
      </c>
      <c r="D12" s="130">
        <v>140000</v>
      </c>
    </row>
    <row r="13" spans="1:4" ht="20.149999999999999" customHeight="1">
      <c r="A13" s="128">
        <v>6</v>
      </c>
      <c r="B13" s="29" t="s">
        <v>579</v>
      </c>
      <c r="C13" s="129" t="s">
        <v>245</v>
      </c>
      <c r="D13" s="130">
        <v>140000</v>
      </c>
    </row>
    <row r="14" spans="1:4" ht="20.149999999999999" customHeight="1">
      <c r="A14" s="128">
        <v>7</v>
      </c>
      <c r="B14" s="29" t="s">
        <v>581</v>
      </c>
      <c r="C14" s="129" t="s">
        <v>245</v>
      </c>
      <c r="D14" s="130">
        <v>140000</v>
      </c>
    </row>
    <row r="15" spans="1:4" ht="20.149999999999999" customHeight="1">
      <c r="A15" s="128">
        <v>8</v>
      </c>
      <c r="B15" s="29" t="s">
        <v>580</v>
      </c>
      <c r="C15" s="129" t="s">
        <v>245</v>
      </c>
      <c r="D15" s="130">
        <v>140000</v>
      </c>
    </row>
    <row r="16" spans="1:4" ht="20.149999999999999" customHeight="1">
      <c r="A16" s="128">
        <v>9</v>
      </c>
      <c r="B16" s="29" t="s">
        <v>582</v>
      </c>
      <c r="C16" s="129" t="s">
        <v>245</v>
      </c>
      <c r="D16" s="130">
        <v>135000</v>
      </c>
    </row>
    <row r="17" spans="1:4" ht="20.149999999999999" customHeight="1">
      <c r="A17" s="128">
        <v>10</v>
      </c>
      <c r="B17" s="29" t="s">
        <v>583</v>
      </c>
      <c r="C17" s="129" t="s">
        <v>245</v>
      </c>
      <c r="D17" s="130">
        <v>135000</v>
      </c>
    </row>
    <row r="18" spans="1:4" ht="20.149999999999999" customHeight="1">
      <c r="A18" s="128">
        <v>11</v>
      </c>
      <c r="B18" s="29" t="s">
        <v>584</v>
      </c>
      <c r="C18" s="129" t="s">
        <v>245</v>
      </c>
      <c r="D18" s="130">
        <v>135000</v>
      </c>
    </row>
    <row r="19" spans="1:4" ht="20.149999999999999" customHeight="1">
      <c r="A19" s="128">
        <v>12</v>
      </c>
      <c r="B19" s="29" t="s">
        <v>585</v>
      </c>
      <c r="C19" s="129" t="s">
        <v>245</v>
      </c>
      <c r="D19" s="130">
        <v>135000</v>
      </c>
    </row>
    <row r="20" spans="1:4" ht="20.149999999999999" customHeight="1">
      <c r="A20" s="128">
        <v>13</v>
      </c>
      <c r="B20" s="29" t="s">
        <v>586</v>
      </c>
      <c r="C20" s="129" t="s">
        <v>245</v>
      </c>
      <c r="D20" s="130">
        <v>135000</v>
      </c>
    </row>
    <row r="21" spans="1:4" ht="20.149999999999999" customHeight="1">
      <c r="A21" s="128">
        <v>14</v>
      </c>
      <c r="B21" s="29" t="s">
        <v>588</v>
      </c>
      <c r="C21" s="129" t="s">
        <v>245</v>
      </c>
      <c r="D21" s="130">
        <v>135000</v>
      </c>
    </row>
    <row r="22" spans="1:4" ht="20.149999999999999" customHeight="1">
      <c r="A22" s="128">
        <v>15</v>
      </c>
      <c r="B22" s="29" t="s">
        <v>587</v>
      </c>
      <c r="C22" s="129" t="s">
        <v>245</v>
      </c>
      <c r="D22" s="130">
        <v>135000</v>
      </c>
    </row>
    <row r="23" spans="1:4" ht="20.149999999999999" customHeight="1">
      <c r="A23" s="128">
        <v>16</v>
      </c>
      <c r="B23" s="29" t="s">
        <v>589</v>
      </c>
      <c r="C23" s="129" t="s">
        <v>245</v>
      </c>
      <c r="D23" s="130">
        <v>135000</v>
      </c>
    </row>
    <row r="24" spans="1:4" ht="20.149999999999999" customHeight="1">
      <c r="A24" s="128">
        <v>17</v>
      </c>
      <c r="B24" s="29" t="s">
        <v>590</v>
      </c>
      <c r="C24" s="129" t="s">
        <v>245</v>
      </c>
      <c r="D24" s="130">
        <v>135000</v>
      </c>
    </row>
    <row r="25" spans="1:4" ht="20.149999999999999" customHeight="1">
      <c r="A25" s="128">
        <v>18</v>
      </c>
      <c r="B25" s="29" t="s">
        <v>591</v>
      </c>
      <c r="C25" s="129" t="s">
        <v>245</v>
      </c>
      <c r="D25" s="130">
        <v>135000</v>
      </c>
    </row>
    <row r="26" spans="1:4" ht="20.149999999999999" customHeight="1">
      <c r="A26" s="128">
        <v>19</v>
      </c>
      <c r="B26" s="29" t="s">
        <v>592</v>
      </c>
      <c r="C26" s="129" t="s">
        <v>245</v>
      </c>
      <c r="D26" s="130">
        <v>100000</v>
      </c>
    </row>
    <row r="27" spans="1:4" ht="20.149999999999999" customHeight="1" thickBot="1">
      <c r="A27" s="131">
        <v>20</v>
      </c>
      <c r="B27" s="132" t="s">
        <v>593</v>
      </c>
      <c r="C27" s="133" t="s">
        <v>245</v>
      </c>
      <c r="D27" s="134">
        <v>135000</v>
      </c>
    </row>
    <row r="28" spans="1:4" ht="20.149999999999999" customHeight="1">
      <c r="B28" s="135"/>
      <c r="D28" s="136"/>
    </row>
    <row r="29" spans="1:4" ht="20.149999999999999" customHeight="1">
      <c r="A29" s="576" t="s">
        <v>572</v>
      </c>
      <c r="B29" s="576"/>
      <c r="C29" s="576"/>
      <c r="D29" s="576"/>
    </row>
    <row r="30" spans="1:4" ht="20.149999999999999" customHeight="1">
      <c r="A30" s="576"/>
      <c r="B30" s="576"/>
      <c r="C30" s="576"/>
      <c r="D30" s="576"/>
    </row>
    <row r="31" spans="1:4" ht="20.149999999999999" customHeight="1" thickBot="1"/>
    <row r="32" spans="1:4" ht="30" customHeight="1" thickBot="1">
      <c r="A32" s="121" t="s">
        <v>243</v>
      </c>
      <c r="B32" s="122" t="s">
        <v>574</v>
      </c>
      <c r="C32" s="122" t="s">
        <v>23</v>
      </c>
      <c r="D32" s="123" t="s">
        <v>58</v>
      </c>
    </row>
    <row r="33" spans="1:4" ht="20.149999999999999" customHeight="1" thickTop="1">
      <c r="A33" s="124"/>
      <c r="B33" s="125"/>
      <c r="C33" s="126"/>
      <c r="D33" s="127"/>
    </row>
    <row r="34" spans="1:4" ht="20.149999999999999" customHeight="1">
      <c r="A34" s="128">
        <v>1</v>
      </c>
      <c r="B34" s="29" t="s">
        <v>620</v>
      </c>
      <c r="C34" s="129" t="s">
        <v>246</v>
      </c>
      <c r="D34" s="137">
        <v>29100</v>
      </c>
    </row>
    <row r="35" spans="1:4" ht="20.149999999999999" customHeight="1">
      <c r="A35" s="128">
        <v>2</v>
      </c>
      <c r="B35" s="29" t="s">
        <v>633</v>
      </c>
      <c r="C35" s="129" t="s">
        <v>12</v>
      </c>
      <c r="D35" s="137">
        <v>4188000</v>
      </c>
    </row>
    <row r="36" spans="1:4" ht="20.149999999999999" customHeight="1">
      <c r="A36" s="128">
        <v>3</v>
      </c>
      <c r="B36" s="29" t="s">
        <v>247</v>
      </c>
      <c r="C36" s="129" t="s">
        <v>12</v>
      </c>
      <c r="D36" s="137">
        <v>2750000</v>
      </c>
    </row>
    <row r="37" spans="1:4" ht="20.149999999999999" customHeight="1">
      <c r="A37" s="128">
        <v>4</v>
      </c>
      <c r="B37" s="29" t="s">
        <v>248</v>
      </c>
      <c r="C37" s="129" t="s">
        <v>75</v>
      </c>
      <c r="D37" s="137">
        <v>53500</v>
      </c>
    </row>
    <row r="38" spans="1:4" ht="20.149999999999999" customHeight="1">
      <c r="A38" s="128">
        <v>5</v>
      </c>
      <c r="B38" s="29" t="s">
        <v>76</v>
      </c>
      <c r="C38" s="129" t="s">
        <v>12</v>
      </c>
      <c r="D38" s="137">
        <f>1400000/7.5</f>
        <v>186666.66666666666</v>
      </c>
    </row>
    <row r="39" spans="1:4" ht="20.149999999999999" customHeight="1">
      <c r="A39" s="128">
        <v>6</v>
      </c>
      <c r="B39" s="29" t="s">
        <v>67</v>
      </c>
      <c r="C39" s="129" t="s">
        <v>12</v>
      </c>
      <c r="D39" s="137">
        <f>1100000/7.5</f>
        <v>146666.66666666666</v>
      </c>
    </row>
    <row r="40" spans="1:4" ht="20.149999999999999" customHeight="1">
      <c r="A40" s="128">
        <v>7</v>
      </c>
      <c r="B40" s="29" t="s">
        <v>80</v>
      </c>
      <c r="C40" s="129" t="s">
        <v>12</v>
      </c>
      <c r="D40" s="137">
        <f>2400000/7.5</f>
        <v>320000</v>
      </c>
    </row>
    <row r="41" spans="1:4" ht="20.149999999999999" customHeight="1">
      <c r="A41" s="128">
        <v>8</v>
      </c>
      <c r="B41" s="138" t="s">
        <v>634</v>
      </c>
      <c r="C41" s="129" t="s">
        <v>75</v>
      </c>
      <c r="D41" s="137">
        <v>42800</v>
      </c>
    </row>
    <row r="42" spans="1:4" ht="20.149999999999999" customHeight="1">
      <c r="A42" s="128">
        <v>9</v>
      </c>
      <c r="B42" s="138" t="s">
        <v>621</v>
      </c>
      <c r="C42" s="26" t="s">
        <v>77</v>
      </c>
      <c r="D42" s="137">
        <f>1400000/7.5</f>
        <v>186666.66666666666</v>
      </c>
    </row>
    <row r="43" spans="1:4" ht="20.149999999999999" customHeight="1">
      <c r="A43" s="128">
        <v>10</v>
      </c>
      <c r="B43" s="138" t="s">
        <v>82</v>
      </c>
      <c r="C43" s="26" t="s">
        <v>83</v>
      </c>
      <c r="D43" s="137">
        <v>6</v>
      </c>
    </row>
    <row r="44" spans="1:4" ht="20.149999999999999" customHeight="1">
      <c r="A44" s="128">
        <v>11</v>
      </c>
      <c r="B44" s="138" t="s">
        <v>86</v>
      </c>
      <c r="C44" s="26" t="s">
        <v>114</v>
      </c>
      <c r="D44" s="137">
        <v>11500</v>
      </c>
    </row>
    <row r="45" spans="1:4" ht="20.149999999999999" customHeight="1">
      <c r="A45" s="128">
        <v>12</v>
      </c>
      <c r="B45" s="138" t="s">
        <v>167</v>
      </c>
      <c r="C45" s="26" t="s">
        <v>114</v>
      </c>
      <c r="D45" s="137">
        <v>14500</v>
      </c>
    </row>
    <row r="46" spans="1:4" ht="20.149999999999999" customHeight="1">
      <c r="A46" s="128">
        <v>13</v>
      </c>
      <c r="B46" s="138" t="s">
        <v>87</v>
      </c>
      <c r="C46" s="26" t="s">
        <v>114</v>
      </c>
      <c r="D46" s="137">
        <v>17500</v>
      </c>
    </row>
    <row r="47" spans="1:4" ht="20.149999999999999" customHeight="1">
      <c r="A47" s="128">
        <v>14</v>
      </c>
      <c r="B47" s="138" t="s">
        <v>88</v>
      </c>
      <c r="C47" s="26" t="s">
        <v>114</v>
      </c>
      <c r="D47" s="137">
        <v>20000</v>
      </c>
    </row>
    <row r="48" spans="1:4" ht="20.149999999999999" customHeight="1">
      <c r="A48" s="128">
        <v>15</v>
      </c>
      <c r="B48" s="138" t="s">
        <v>89</v>
      </c>
      <c r="C48" s="26" t="s">
        <v>83</v>
      </c>
      <c r="D48" s="137">
        <v>11000</v>
      </c>
    </row>
    <row r="49" spans="1:4" ht="20.149999999999999" customHeight="1">
      <c r="A49" s="128">
        <v>16</v>
      </c>
      <c r="B49" s="138" t="s">
        <v>622</v>
      </c>
      <c r="C49" s="26" t="s">
        <v>91</v>
      </c>
      <c r="D49" s="137">
        <v>95000</v>
      </c>
    </row>
    <row r="50" spans="1:4" ht="20.149999999999999" customHeight="1">
      <c r="A50" s="128">
        <v>17</v>
      </c>
      <c r="B50" s="138" t="s">
        <v>624</v>
      </c>
      <c r="C50" s="26" t="s">
        <v>77</v>
      </c>
      <c r="D50" s="137">
        <v>3000000</v>
      </c>
    </row>
    <row r="51" spans="1:4" ht="20.149999999999999" customHeight="1">
      <c r="A51" s="128">
        <v>18</v>
      </c>
      <c r="B51" s="138" t="s">
        <v>623</v>
      </c>
      <c r="C51" s="26" t="s">
        <v>124</v>
      </c>
      <c r="D51" s="137">
        <v>550</v>
      </c>
    </row>
    <row r="52" spans="1:4" ht="20.149999999999999" customHeight="1">
      <c r="A52" s="128">
        <v>19</v>
      </c>
      <c r="B52" s="138" t="s">
        <v>136</v>
      </c>
      <c r="C52" s="26" t="s">
        <v>129</v>
      </c>
      <c r="D52" s="137">
        <v>25000</v>
      </c>
    </row>
    <row r="53" spans="1:4" ht="20.149999999999999" customHeight="1">
      <c r="A53" s="128">
        <v>20</v>
      </c>
      <c r="B53" s="138" t="s">
        <v>249</v>
      </c>
      <c r="C53" s="26" t="s">
        <v>114</v>
      </c>
      <c r="D53" s="137">
        <v>65000</v>
      </c>
    </row>
    <row r="54" spans="1:4" ht="20.149999999999999" customHeight="1">
      <c r="A54" s="128">
        <v>21</v>
      </c>
      <c r="B54" s="138" t="s">
        <v>143</v>
      </c>
      <c r="C54" s="26" t="s">
        <v>91</v>
      </c>
      <c r="D54" s="137">
        <v>8500</v>
      </c>
    </row>
    <row r="55" spans="1:4" ht="20.149999999999999" customHeight="1">
      <c r="A55" s="128">
        <v>22</v>
      </c>
      <c r="B55" s="138" t="s">
        <v>138</v>
      </c>
      <c r="C55" s="26" t="s">
        <v>114</v>
      </c>
      <c r="D55" s="137">
        <v>51000</v>
      </c>
    </row>
    <row r="56" spans="1:4" ht="20.149999999999999" customHeight="1">
      <c r="A56" s="128">
        <v>23</v>
      </c>
      <c r="B56" s="138" t="s">
        <v>625</v>
      </c>
      <c r="C56" s="26" t="s">
        <v>141</v>
      </c>
      <c r="D56" s="137">
        <v>75000</v>
      </c>
    </row>
    <row r="57" spans="1:4" ht="20.149999999999999" customHeight="1">
      <c r="A57" s="128">
        <v>24</v>
      </c>
      <c r="B57" s="138" t="s">
        <v>142</v>
      </c>
      <c r="C57" s="26" t="s">
        <v>114</v>
      </c>
      <c r="D57" s="137">
        <v>36500</v>
      </c>
    </row>
    <row r="58" spans="1:4" ht="20.149999999999999" customHeight="1">
      <c r="A58" s="128">
        <v>25</v>
      </c>
      <c r="B58" s="138" t="s">
        <v>626</v>
      </c>
      <c r="C58" s="26" t="s">
        <v>141</v>
      </c>
      <c r="D58" s="137">
        <v>150000</v>
      </c>
    </row>
    <row r="59" spans="1:4" ht="20.149999999999999" customHeight="1">
      <c r="A59" s="128">
        <v>26</v>
      </c>
      <c r="B59" s="138" t="s">
        <v>627</v>
      </c>
      <c r="C59" s="26" t="s">
        <v>114</v>
      </c>
      <c r="D59" s="137">
        <v>12000</v>
      </c>
    </row>
    <row r="60" spans="1:4" ht="20.149999999999999" customHeight="1">
      <c r="A60" s="128">
        <v>27</v>
      </c>
      <c r="B60" s="138" t="s">
        <v>194</v>
      </c>
      <c r="C60" s="26" t="s">
        <v>114</v>
      </c>
      <c r="D60" s="137">
        <v>122500</v>
      </c>
    </row>
    <row r="61" spans="1:4" ht="20.149999999999999" customHeight="1">
      <c r="A61" s="128">
        <v>28</v>
      </c>
      <c r="B61" s="138" t="s">
        <v>192</v>
      </c>
      <c r="C61" s="26" t="s">
        <v>63</v>
      </c>
      <c r="D61" s="137">
        <v>6600</v>
      </c>
    </row>
    <row r="62" spans="1:4" ht="20.149999999999999" customHeight="1">
      <c r="A62" s="128">
        <v>29</v>
      </c>
      <c r="B62" s="138" t="s">
        <v>169</v>
      </c>
      <c r="C62" s="26" t="s">
        <v>10</v>
      </c>
      <c r="D62" s="137">
        <v>175000</v>
      </c>
    </row>
    <row r="63" spans="1:4" ht="20.149999999999999" customHeight="1">
      <c r="A63" s="128">
        <v>30</v>
      </c>
      <c r="B63" s="138" t="s">
        <v>172</v>
      </c>
      <c r="C63" s="26" t="s">
        <v>114</v>
      </c>
      <c r="D63" s="137">
        <v>15933</v>
      </c>
    </row>
    <row r="64" spans="1:4" ht="20.149999999999999" customHeight="1">
      <c r="A64" s="128">
        <v>31</v>
      </c>
      <c r="B64" s="138" t="s">
        <v>171</v>
      </c>
      <c r="C64" s="26" t="s">
        <v>14</v>
      </c>
      <c r="D64" s="137">
        <f>65000/3</f>
        <v>21666.666666666668</v>
      </c>
    </row>
    <row r="65" spans="1:4" ht="20.149999999999999" customHeight="1">
      <c r="A65" s="128">
        <v>32</v>
      </c>
      <c r="B65" s="138" t="s">
        <v>628</v>
      </c>
      <c r="C65" s="26" t="s">
        <v>49</v>
      </c>
      <c r="D65" s="137">
        <v>21000</v>
      </c>
    </row>
    <row r="66" spans="1:4" ht="20.149999999999999" customHeight="1">
      <c r="A66" s="128">
        <v>33</v>
      </c>
      <c r="B66" s="138" t="s">
        <v>629</v>
      </c>
      <c r="C66" s="26" t="s">
        <v>49</v>
      </c>
      <c r="D66" s="137">
        <v>19000</v>
      </c>
    </row>
    <row r="67" spans="1:4" ht="20.149999999999999" customHeight="1">
      <c r="A67" s="128">
        <v>34</v>
      </c>
      <c r="B67" s="138" t="s">
        <v>630</v>
      </c>
      <c r="C67" s="26" t="s">
        <v>49</v>
      </c>
      <c r="D67" s="137">
        <v>19000</v>
      </c>
    </row>
    <row r="68" spans="1:4" ht="20.149999999999999" customHeight="1">
      <c r="A68" s="128">
        <v>35</v>
      </c>
      <c r="B68" s="138" t="s">
        <v>631</v>
      </c>
      <c r="C68" s="26" t="s">
        <v>250</v>
      </c>
      <c r="D68" s="137">
        <v>75000</v>
      </c>
    </row>
    <row r="69" spans="1:4" ht="20.149999999999999" customHeight="1">
      <c r="A69" s="128">
        <v>36</v>
      </c>
      <c r="B69" s="138" t="s">
        <v>632</v>
      </c>
      <c r="C69" s="26" t="s">
        <v>91</v>
      </c>
      <c r="D69" s="137">
        <v>55000</v>
      </c>
    </row>
    <row r="70" spans="1:4" ht="20.149999999999999" customHeight="1">
      <c r="A70" s="128">
        <v>37</v>
      </c>
      <c r="B70" s="138" t="s">
        <v>619</v>
      </c>
      <c r="C70" s="26" t="s">
        <v>129</v>
      </c>
      <c r="D70" s="137">
        <v>810</v>
      </c>
    </row>
    <row r="71" spans="1:4" ht="20.149999999999999" customHeight="1">
      <c r="A71" s="128">
        <v>38</v>
      </c>
      <c r="B71" s="138" t="s">
        <v>120</v>
      </c>
      <c r="C71" s="26" t="s">
        <v>85</v>
      </c>
      <c r="D71" s="137">
        <v>14800</v>
      </c>
    </row>
    <row r="72" spans="1:4" ht="20.149999999999999" customHeight="1">
      <c r="A72" s="128">
        <v>39</v>
      </c>
      <c r="B72" s="138" t="s">
        <v>196</v>
      </c>
      <c r="C72" s="26" t="s">
        <v>12</v>
      </c>
      <c r="D72" s="137">
        <v>9455000</v>
      </c>
    </row>
    <row r="73" spans="1:4" ht="20.149999999999999" customHeight="1">
      <c r="A73" s="128">
        <v>40</v>
      </c>
      <c r="B73" s="138" t="s">
        <v>617</v>
      </c>
      <c r="C73" s="26" t="s">
        <v>10</v>
      </c>
      <c r="D73" s="137">
        <v>275000</v>
      </c>
    </row>
    <row r="74" spans="1:4" ht="20.149999999999999" customHeight="1">
      <c r="A74" s="128">
        <v>41</v>
      </c>
      <c r="B74" s="138" t="s">
        <v>618</v>
      </c>
      <c r="C74" s="26" t="s">
        <v>10</v>
      </c>
      <c r="D74" s="137">
        <v>550000</v>
      </c>
    </row>
    <row r="75" spans="1:4" ht="20.149999999999999" customHeight="1">
      <c r="A75" s="128">
        <v>42</v>
      </c>
      <c r="B75" s="138" t="s">
        <v>251</v>
      </c>
      <c r="C75" s="26" t="s">
        <v>252</v>
      </c>
      <c r="D75" s="137">
        <v>350000</v>
      </c>
    </row>
    <row r="76" spans="1:4" ht="20.149999999999999" customHeight="1">
      <c r="A76" s="128">
        <v>43</v>
      </c>
      <c r="B76" s="138" t="s">
        <v>253</v>
      </c>
      <c r="C76" s="26" t="s">
        <v>254</v>
      </c>
      <c r="D76" s="137">
        <v>250000</v>
      </c>
    </row>
    <row r="77" spans="1:4" ht="20.149999999999999" customHeight="1">
      <c r="A77" s="128">
        <v>44</v>
      </c>
      <c r="B77" s="138" t="s">
        <v>255</v>
      </c>
      <c r="C77" s="26" t="s">
        <v>254</v>
      </c>
      <c r="D77" s="137">
        <v>375000</v>
      </c>
    </row>
    <row r="78" spans="1:4" ht="20.149999999999999" customHeight="1">
      <c r="A78" s="128">
        <v>45</v>
      </c>
      <c r="B78" s="138" t="s">
        <v>256</v>
      </c>
      <c r="C78" s="26" t="s">
        <v>254</v>
      </c>
      <c r="D78" s="137">
        <v>75000</v>
      </c>
    </row>
    <row r="79" spans="1:4" ht="20.149999999999999" customHeight="1">
      <c r="A79" s="128">
        <v>45</v>
      </c>
      <c r="B79" s="138" t="s">
        <v>257</v>
      </c>
      <c r="C79" s="26" t="s">
        <v>254</v>
      </c>
      <c r="D79" s="137">
        <v>425000</v>
      </c>
    </row>
    <row r="80" spans="1:4" ht="20.149999999999999" customHeight="1">
      <c r="A80" s="128">
        <v>46</v>
      </c>
      <c r="B80" s="138" t="s">
        <v>258</v>
      </c>
      <c r="C80" s="26" t="s">
        <v>252</v>
      </c>
      <c r="D80" s="137">
        <v>35000</v>
      </c>
    </row>
    <row r="81" spans="1:4" ht="20.149999999999999" customHeight="1">
      <c r="A81" s="128">
        <v>47</v>
      </c>
      <c r="B81" s="138" t="s">
        <v>259</v>
      </c>
      <c r="C81" s="26" t="s">
        <v>252</v>
      </c>
      <c r="D81" s="137">
        <v>365000</v>
      </c>
    </row>
    <row r="82" spans="1:4" ht="20.149999999999999" customHeight="1">
      <c r="A82" s="128">
        <v>48</v>
      </c>
      <c r="B82" s="138" t="s">
        <v>260</v>
      </c>
      <c r="C82" s="26" t="s">
        <v>252</v>
      </c>
      <c r="D82" s="137">
        <v>15000</v>
      </c>
    </row>
    <row r="83" spans="1:4" ht="20.149999999999999" customHeight="1">
      <c r="A83" s="128">
        <v>49</v>
      </c>
      <c r="B83" s="138" t="s">
        <v>261</v>
      </c>
      <c r="C83" s="26" t="s">
        <v>252</v>
      </c>
      <c r="D83" s="137">
        <v>50000</v>
      </c>
    </row>
    <row r="84" spans="1:4" ht="20.149999999999999" customHeight="1">
      <c r="A84" s="128">
        <v>50</v>
      </c>
      <c r="B84" s="138" t="s">
        <v>615</v>
      </c>
      <c r="C84" s="26" t="s">
        <v>14</v>
      </c>
      <c r="D84" s="137">
        <v>125000</v>
      </c>
    </row>
    <row r="85" spans="1:4" ht="20.149999999999999" customHeight="1">
      <c r="A85" s="128">
        <v>51</v>
      </c>
      <c r="B85" s="138" t="s">
        <v>203</v>
      </c>
      <c r="C85" s="26" t="s">
        <v>129</v>
      </c>
      <c r="D85" s="137">
        <v>810</v>
      </c>
    </row>
    <row r="86" spans="1:4" ht="20.149999999999999" customHeight="1">
      <c r="A86" s="128">
        <v>52</v>
      </c>
      <c r="B86" s="138" t="s">
        <v>204</v>
      </c>
      <c r="C86" s="26" t="s">
        <v>205</v>
      </c>
      <c r="D86" s="137">
        <v>40000</v>
      </c>
    </row>
    <row r="87" spans="1:4" ht="20.149999999999999" customHeight="1">
      <c r="A87" s="128">
        <v>53</v>
      </c>
      <c r="B87" s="138" t="s">
        <v>206</v>
      </c>
      <c r="C87" s="26" t="s">
        <v>14</v>
      </c>
      <c r="D87" s="137">
        <v>140000</v>
      </c>
    </row>
    <row r="88" spans="1:4" ht="20.149999999999999" customHeight="1">
      <c r="A88" s="128">
        <v>54</v>
      </c>
      <c r="B88" s="138" t="s">
        <v>207</v>
      </c>
      <c r="C88" s="26" t="s">
        <v>129</v>
      </c>
      <c r="D88" s="137">
        <v>27300</v>
      </c>
    </row>
    <row r="89" spans="1:4" ht="20.149999999999999" customHeight="1">
      <c r="A89" s="128">
        <v>55</v>
      </c>
      <c r="B89" s="138" t="s">
        <v>212</v>
      </c>
      <c r="C89" s="26" t="s">
        <v>129</v>
      </c>
      <c r="D89" s="137">
        <v>41000</v>
      </c>
    </row>
    <row r="90" spans="1:4" ht="20.149999999999999" customHeight="1">
      <c r="A90" s="128">
        <v>56</v>
      </c>
      <c r="B90" s="138" t="s">
        <v>616</v>
      </c>
      <c r="C90" s="26" t="s">
        <v>49</v>
      </c>
      <c r="D90" s="137">
        <v>15600</v>
      </c>
    </row>
    <row r="91" spans="1:4" ht="20.149999999999999" customHeight="1">
      <c r="A91" s="128">
        <v>57</v>
      </c>
      <c r="B91" s="138" t="s">
        <v>209</v>
      </c>
      <c r="C91" s="26" t="s">
        <v>210</v>
      </c>
      <c r="D91" s="137">
        <v>7800</v>
      </c>
    </row>
    <row r="92" spans="1:4" ht="20.149999999999999" customHeight="1">
      <c r="A92" s="128">
        <v>58</v>
      </c>
      <c r="B92" s="138" t="s">
        <v>211</v>
      </c>
      <c r="C92" s="26" t="s">
        <v>129</v>
      </c>
      <c r="D92" s="137">
        <v>3900</v>
      </c>
    </row>
    <row r="93" spans="1:4" ht="20.149999999999999" customHeight="1">
      <c r="A93" s="128">
        <v>59</v>
      </c>
      <c r="B93" s="138" t="s">
        <v>213</v>
      </c>
      <c r="C93" s="26" t="s">
        <v>129</v>
      </c>
      <c r="D93" s="137">
        <v>8000</v>
      </c>
    </row>
    <row r="94" spans="1:4" ht="20.149999999999999" customHeight="1">
      <c r="A94" s="128">
        <v>60</v>
      </c>
      <c r="B94" s="138" t="s">
        <v>214</v>
      </c>
      <c r="C94" s="26" t="s">
        <v>129</v>
      </c>
      <c r="D94" s="137">
        <v>14300</v>
      </c>
    </row>
    <row r="95" spans="1:4" ht="20.149999999999999" customHeight="1">
      <c r="A95" s="128">
        <v>61</v>
      </c>
      <c r="B95" s="138" t="s">
        <v>262</v>
      </c>
      <c r="C95" s="26" t="s">
        <v>129</v>
      </c>
      <c r="D95" s="137">
        <v>55000</v>
      </c>
    </row>
    <row r="96" spans="1:4" ht="20.149999999999999" customHeight="1">
      <c r="A96" s="128">
        <v>62</v>
      </c>
      <c r="B96" s="138" t="s">
        <v>263</v>
      </c>
      <c r="C96" s="26" t="s">
        <v>129</v>
      </c>
      <c r="D96" s="137">
        <v>35000</v>
      </c>
    </row>
    <row r="97" spans="1:4" ht="20.149999999999999" customHeight="1">
      <c r="A97" s="128">
        <v>63</v>
      </c>
      <c r="B97" s="138" t="s">
        <v>264</v>
      </c>
      <c r="C97" s="26" t="s">
        <v>129</v>
      </c>
      <c r="D97" s="137">
        <v>45000</v>
      </c>
    </row>
    <row r="98" spans="1:4" ht="20.149999999999999" customHeight="1">
      <c r="A98" s="128">
        <v>64</v>
      </c>
      <c r="B98" s="138" t="s">
        <v>218</v>
      </c>
      <c r="C98" s="26" t="s">
        <v>129</v>
      </c>
      <c r="D98" s="137">
        <v>250000</v>
      </c>
    </row>
    <row r="99" spans="1:4" ht="20.149999999999999" customHeight="1">
      <c r="A99" s="128">
        <v>65</v>
      </c>
      <c r="B99" s="138" t="s">
        <v>219</v>
      </c>
      <c r="C99" s="26" t="s">
        <v>129</v>
      </c>
      <c r="D99" s="137">
        <v>500000</v>
      </c>
    </row>
    <row r="100" spans="1:4" ht="20.149999999999999" customHeight="1">
      <c r="A100" s="128">
        <v>66</v>
      </c>
      <c r="B100" s="138" t="s">
        <v>265</v>
      </c>
      <c r="C100" s="26" t="s">
        <v>129</v>
      </c>
      <c r="D100" s="137">
        <v>85000</v>
      </c>
    </row>
    <row r="101" spans="1:4" ht="20.149999999999999" customHeight="1">
      <c r="A101" s="128">
        <v>67</v>
      </c>
      <c r="B101" s="138" t="s">
        <v>266</v>
      </c>
      <c r="C101" s="26" t="s">
        <v>129</v>
      </c>
      <c r="D101" s="137">
        <v>25000</v>
      </c>
    </row>
    <row r="102" spans="1:4" ht="20.149999999999999" customHeight="1">
      <c r="A102" s="128">
        <v>68</v>
      </c>
      <c r="B102" s="138" t="s">
        <v>267</v>
      </c>
      <c r="C102" s="26" t="s">
        <v>49</v>
      </c>
      <c r="D102" s="137">
        <v>15000</v>
      </c>
    </row>
    <row r="103" spans="1:4" ht="20.149999999999999" customHeight="1">
      <c r="A103" s="128">
        <v>69</v>
      </c>
      <c r="B103" s="138" t="s">
        <v>268</v>
      </c>
      <c r="C103" s="26" t="s">
        <v>129</v>
      </c>
      <c r="D103" s="137">
        <v>65000</v>
      </c>
    </row>
    <row r="104" spans="1:4" ht="20.149999999999999" customHeight="1">
      <c r="A104" s="128">
        <v>70</v>
      </c>
      <c r="B104" s="138" t="s">
        <v>269</v>
      </c>
      <c r="C104" s="26" t="s">
        <v>129</v>
      </c>
      <c r="D104" s="137">
        <v>45000</v>
      </c>
    </row>
    <row r="105" spans="1:4" ht="20.149999999999999" customHeight="1">
      <c r="A105" s="128">
        <v>71</v>
      </c>
      <c r="B105" s="138" t="s">
        <v>47</v>
      </c>
      <c r="C105" s="26" t="s">
        <v>129</v>
      </c>
      <c r="D105" s="137">
        <v>32450</v>
      </c>
    </row>
    <row r="106" spans="1:4" ht="20.149999999999999" customHeight="1">
      <c r="A106" s="128">
        <v>72</v>
      </c>
      <c r="B106" s="138" t="s">
        <v>46</v>
      </c>
      <c r="C106" s="26" t="s">
        <v>129</v>
      </c>
      <c r="D106" s="137">
        <v>49400</v>
      </c>
    </row>
    <row r="107" spans="1:4" ht="20.149999999999999" customHeight="1">
      <c r="A107" s="128">
        <v>73</v>
      </c>
      <c r="B107" s="138" t="s">
        <v>220</v>
      </c>
      <c r="C107" s="26" t="s">
        <v>49</v>
      </c>
      <c r="D107" s="137">
        <v>27500</v>
      </c>
    </row>
    <row r="108" spans="1:4" ht="20.149999999999999" customHeight="1">
      <c r="A108" s="128">
        <v>74</v>
      </c>
      <c r="B108" s="138" t="s">
        <v>614</v>
      </c>
      <c r="C108" s="26" t="s">
        <v>222</v>
      </c>
      <c r="D108" s="137">
        <v>37000</v>
      </c>
    </row>
    <row r="109" spans="1:4" ht="20.149999999999999" customHeight="1">
      <c r="A109" s="128">
        <v>75</v>
      </c>
      <c r="B109" s="138" t="s">
        <v>221</v>
      </c>
      <c r="C109" s="26" t="s">
        <v>129</v>
      </c>
      <c r="D109" s="137">
        <v>39100</v>
      </c>
    </row>
    <row r="110" spans="1:4" ht="20.149999999999999" customHeight="1">
      <c r="A110" s="128">
        <v>76</v>
      </c>
      <c r="B110" s="138" t="s">
        <v>612</v>
      </c>
      <c r="C110" s="26" t="s">
        <v>222</v>
      </c>
      <c r="D110" s="137">
        <v>71033</v>
      </c>
    </row>
    <row r="111" spans="1:4" ht="20.149999999999999" customHeight="1">
      <c r="A111" s="128">
        <v>77</v>
      </c>
      <c r="B111" s="138" t="s">
        <v>221</v>
      </c>
      <c r="C111" s="26" t="s">
        <v>129</v>
      </c>
      <c r="D111" s="137">
        <v>69600</v>
      </c>
    </row>
    <row r="112" spans="1:4" ht="20.149999999999999" customHeight="1">
      <c r="A112" s="128">
        <v>78</v>
      </c>
      <c r="B112" s="138" t="s">
        <v>613</v>
      </c>
      <c r="C112" s="26" t="s">
        <v>222</v>
      </c>
      <c r="D112" s="137">
        <v>91933</v>
      </c>
    </row>
    <row r="113" spans="1:4" ht="20.149999999999999" customHeight="1">
      <c r="A113" s="128">
        <v>79</v>
      </c>
      <c r="B113" s="138" t="s">
        <v>221</v>
      </c>
      <c r="C113" s="26" t="s">
        <v>129</v>
      </c>
      <c r="D113" s="137">
        <v>89400</v>
      </c>
    </row>
    <row r="114" spans="1:4" ht="20.149999999999999" customHeight="1">
      <c r="A114" s="128">
        <v>80</v>
      </c>
      <c r="B114" s="138" t="s">
        <v>233</v>
      </c>
      <c r="C114" s="26" t="s">
        <v>129</v>
      </c>
      <c r="D114" s="137">
        <v>2500000</v>
      </c>
    </row>
    <row r="115" spans="1:4" ht="20.149999999999999" customHeight="1">
      <c r="A115" s="128">
        <v>81</v>
      </c>
      <c r="B115" s="138" t="s">
        <v>234</v>
      </c>
      <c r="C115" s="26" t="s">
        <v>129</v>
      </c>
      <c r="D115" s="137">
        <v>2500000</v>
      </c>
    </row>
    <row r="116" spans="1:4" ht="20.149999999999999" customHeight="1">
      <c r="A116" s="128">
        <v>82</v>
      </c>
      <c r="B116" s="138" t="s">
        <v>270</v>
      </c>
      <c r="C116" s="26" t="s">
        <v>129</v>
      </c>
      <c r="D116" s="137">
        <v>1600000</v>
      </c>
    </row>
    <row r="117" spans="1:4" ht="20.149999999999999" customHeight="1">
      <c r="A117" s="128">
        <v>83</v>
      </c>
      <c r="B117" s="138" t="s">
        <v>236</v>
      </c>
      <c r="C117" s="26" t="s">
        <v>129</v>
      </c>
      <c r="D117" s="137">
        <v>1600000</v>
      </c>
    </row>
    <row r="118" spans="1:4" ht="20.149999999999999" customHeight="1">
      <c r="A118" s="128">
        <v>84</v>
      </c>
      <c r="B118" s="138" t="s">
        <v>229</v>
      </c>
      <c r="C118" s="26" t="s">
        <v>129</v>
      </c>
      <c r="D118" s="137">
        <v>550000</v>
      </c>
    </row>
    <row r="119" spans="1:4" ht="20.149999999999999" customHeight="1">
      <c r="A119" s="128">
        <v>85</v>
      </c>
      <c r="B119" s="138" t="s">
        <v>237</v>
      </c>
      <c r="C119" s="26" t="s">
        <v>129</v>
      </c>
      <c r="D119" s="137">
        <v>1250000</v>
      </c>
    </row>
    <row r="120" spans="1:4" ht="20.149999999999999" customHeight="1">
      <c r="A120" s="128">
        <v>86</v>
      </c>
      <c r="B120" s="138" t="s">
        <v>238</v>
      </c>
      <c r="C120" s="26" t="s">
        <v>129</v>
      </c>
      <c r="D120" s="137">
        <v>5150000</v>
      </c>
    </row>
    <row r="121" spans="1:4" ht="20.149999999999999" customHeight="1">
      <c r="A121" s="128">
        <v>87</v>
      </c>
      <c r="B121" s="138" t="s">
        <v>239</v>
      </c>
      <c r="C121" s="26" t="s">
        <v>129</v>
      </c>
      <c r="D121" s="137">
        <v>150000</v>
      </c>
    </row>
    <row r="122" spans="1:4" ht="20.149999999999999" customHeight="1">
      <c r="A122" s="128">
        <v>88</v>
      </c>
      <c r="B122" s="138" t="s">
        <v>48</v>
      </c>
      <c r="C122" s="26" t="s">
        <v>129</v>
      </c>
      <c r="D122" s="137">
        <v>350000</v>
      </c>
    </row>
    <row r="123" spans="1:4" ht="20.149999999999999" customHeight="1">
      <c r="A123" s="128">
        <v>89</v>
      </c>
      <c r="B123" s="138" t="s">
        <v>240</v>
      </c>
      <c r="C123" s="26" t="s">
        <v>129</v>
      </c>
      <c r="D123" s="137">
        <v>95000</v>
      </c>
    </row>
    <row r="124" spans="1:4" ht="20.149999999999999" customHeight="1">
      <c r="A124" s="128">
        <v>90</v>
      </c>
      <c r="B124" s="138" t="s">
        <v>602</v>
      </c>
      <c r="C124" s="26" t="s">
        <v>10</v>
      </c>
      <c r="D124" s="137">
        <v>90000</v>
      </c>
    </row>
    <row r="125" spans="1:4" ht="20.149999999999999" customHeight="1">
      <c r="A125" s="128">
        <v>91</v>
      </c>
      <c r="B125" s="138" t="s">
        <v>601</v>
      </c>
      <c r="C125" s="26" t="s">
        <v>10</v>
      </c>
      <c r="D125" s="137">
        <v>90000</v>
      </c>
    </row>
    <row r="126" spans="1:4" ht="20.149999999999999" customHeight="1">
      <c r="A126" s="128">
        <v>92</v>
      </c>
      <c r="B126" s="138" t="s">
        <v>600</v>
      </c>
      <c r="C126" s="26" t="s">
        <v>10</v>
      </c>
      <c r="D126" s="137">
        <v>125000</v>
      </c>
    </row>
    <row r="127" spans="1:4" ht="20.149999999999999" customHeight="1">
      <c r="A127" s="128">
        <v>93</v>
      </c>
      <c r="B127" s="138" t="s">
        <v>604</v>
      </c>
      <c r="C127" s="26" t="s">
        <v>10</v>
      </c>
      <c r="D127" s="137">
        <v>110000</v>
      </c>
    </row>
    <row r="128" spans="1:4" ht="20.149999999999999" customHeight="1">
      <c r="A128" s="128">
        <v>94</v>
      </c>
      <c r="B128" s="138" t="s">
        <v>605</v>
      </c>
      <c r="C128" s="26" t="s">
        <v>10</v>
      </c>
      <c r="D128" s="137">
        <v>75000</v>
      </c>
    </row>
    <row r="129" spans="1:4" ht="20.149999999999999" customHeight="1">
      <c r="A129" s="128">
        <v>95</v>
      </c>
      <c r="B129" s="138" t="s">
        <v>603</v>
      </c>
      <c r="C129" s="26" t="s">
        <v>10</v>
      </c>
      <c r="D129" s="137">
        <v>135000</v>
      </c>
    </row>
    <row r="130" spans="1:4" ht="20.149999999999999" customHeight="1">
      <c r="A130" s="128">
        <v>96</v>
      </c>
      <c r="B130" s="138" t="s">
        <v>607</v>
      </c>
      <c r="C130" s="26" t="s">
        <v>10</v>
      </c>
      <c r="D130" s="137">
        <v>100000</v>
      </c>
    </row>
    <row r="131" spans="1:4" ht="20.149999999999999" customHeight="1">
      <c r="A131" s="128">
        <v>97</v>
      </c>
      <c r="B131" s="138" t="s">
        <v>606</v>
      </c>
      <c r="C131" s="26" t="s">
        <v>10</v>
      </c>
      <c r="D131" s="137">
        <v>165000</v>
      </c>
    </row>
    <row r="132" spans="1:4" ht="20.149999999999999" customHeight="1">
      <c r="A132" s="128">
        <v>98</v>
      </c>
      <c r="B132" s="138" t="s">
        <v>608</v>
      </c>
      <c r="C132" s="26" t="s">
        <v>10</v>
      </c>
      <c r="D132" s="137">
        <v>225000</v>
      </c>
    </row>
    <row r="133" spans="1:4" ht="20.149999999999999" customHeight="1">
      <c r="A133" s="128">
        <v>99</v>
      </c>
      <c r="B133" s="138" t="s">
        <v>609</v>
      </c>
      <c r="C133" s="26" t="s">
        <v>10</v>
      </c>
      <c r="D133" s="137">
        <v>350000</v>
      </c>
    </row>
    <row r="134" spans="1:4" ht="20.149999999999999" customHeight="1">
      <c r="A134" s="128">
        <v>100</v>
      </c>
      <c r="B134" s="138" t="s">
        <v>610</v>
      </c>
      <c r="C134" s="26" t="s">
        <v>10</v>
      </c>
      <c r="D134" s="137">
        <v>475000</v>
      </c>
    </row>
    <row r="135" spans="1:4" ht="20.149999999999999" customHeight="1">
      <c r="A135" s="128">
        <v>101</v>
      </c>
      <c r="B135" s="138" t="s">
        <v>165</v>
      </c>
      <c r="C135" s="26" t="s">
        <v>10</v>
      </c>
      <c r="D135" s="137">
        <v>150000</v>
      </c>
    </row>
    <row r="136" spans="1:4" ht="20.149999999999999" customHeight="1">
      <c r="A136" s="128">
        <v>102</v>
      </c>
      <c r="B136" s="138" t="s">
        <v>166</v>
      </c>
      <c r="C136" s="26" t="s">
        <v>10</v>
      </c>
      <c r="D136" s="137">
        <v>175000</v>
      </c>
    </row>
    <row r="137" spans="1:4" ht="20.149999999999999" customHeight="1">
      <c r="A137" s="128">
        <v>103</v>
      </c>
      <c r="B137" s="138" t="s">
        <v>611</v>
      </c>
      <c r="C137" s="26" t="s">
        <v>129</v>
      </c>
      <c r="D137" s="137">
        <v>10000</v>
      </c>
    </row>
    <row r="138" spans="1:4" ht="20.149999999999999" customHeight="1">
      <c r="A138" s="128">
        <v>104</v>
      </c>
      <c r="B138" s="138" t="s">
        <v>271</v>
      </c>
      <c r="C138" s="26" t="s">
        <v>12</v>
      </c>
      <c r="D138" s="137">
        <v>7300000</v>
      </c>
    </row>
    <row r="139" spans="1:4" ht="20.149999999999999" customHeight="1">
      <c r="A139" s="128">
        <v>105</v>
      </c>
      <c r="B139" s="138" t="s">
        <v>226</v>
      </c>
      <c r="C139" s="26" t="s">
        <v>129</v>
      </c>
      <c r="D139" s="137">
        <v>53167</v>
      </c>
    </row>
    <row r="140" spans="1:4" ht="20.149999999999999" customHeight="1" thickBot="1">
      <c r="A140" s="131">
        <v>106</v>
      </c>
      <c r="B140" s="132" t="s">
        <v>227</v>
      </c>
      <c r="C140" s="67" t="s">
        <v>228</v>
      </c>
      <c r="D140" s="139">
        <v>11800</v>
      </c>
    </row>
    <row r="141" spans="1:4" ht="20.149999999999999" customHeight="1">
      <c r="B141" s="135"/>
      <c r="C141" s="140"/>
      <c r="D141" s="136"/>
    </row>
    <row r="142" spans="1:4" ht="20.149999999999999" customHeight="1">
      <c r="B142" s="135"/>
      <c r="C142" s="140"/>
      <c r="D142" s="136"/>
    </row>
  </sheetData>
  <mergeCells count="2">
    <mergeCell ref="A2:D3"/>
    <mergeCell ref="A29:D30"/>
  </mergeCells>
  <printOptions horizontalCentered="1"/>
  <pageMargins left="0.25" right="0.25" top="0.75" bottom="0.75" header="0.3" footer="0.3"/>
  <pageSetup paperSize="9" scale="77" fitToHeight="0" orientation="portrait" r:id="rId1"/>
  <rowBreaks count="3" manualBreakCount="3">
    <brk id="27" max="3" man="1"/>
    <brk id="69" max="3" man="1"/>
    <brk id="107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H1429"/>
  <sheetViews>
    <sheetView view="pageBreakPreview" topLeftCell="A886" zoomScale="104" zoomScaleNormal="55" zoomScaleSheetLayoutView="104" workbookViewId="0">
      <selection activeCell="B1037" sqref="B1037"/>
    </sheetView>
  </sheetViews>
  <sheetFormatPr defaultRowHeight="14"/>
  <cols>
    <col min="1" max="1" width="8" style="6" customWidth="1"/>
    <col min="2" max="2" width="63.90625" style="7" customWidth="1"/>
    <col min="3" max="3" width="12.6328125" style="8" customWidth="1"/>
    <col min="4" max="4" width="12.6328125" style="6" customWidth="1"/>
    <col min="5" max="5" width="18.54296875" style="9" customWidth="1"/>
    <col min="6" max="6" width="18.54296875" style="10" customWidth="1"/>
    <col min="7" max="10" width="9.08984375" style="5"/>
    <col min="11" max="11" width="13.08984375" style="5" bestFit="1" customWidth="1"/>
    <col min="12" max="12" width="14.36328125" style="5" bestFit="1" customWidth="1"/>
    <col min="13" max="256" width="9.08984375" style="5"/>
    <col min="257" max="257" width="20.6328125" style="5" customWidth="1"/>
    <col min="258" max="258" width="41.08984375" style="5" customWidth="1"/>
    <col min="259" max="259" width="9" style="5" customWidth="1"/>
    <col min="260" max="260" width="11" style="5" customWidth="1"/>
    <col min="261" max="261" width="16" style="5" customWidth="1"/>
    <col min="262" max="262" width="16.54296875" style="5" customWidth="1"/>
    <col min="263" max="266" width="9.08984375" style="5"/>
    <col min="267" max="267" width="13.08984375" style="5" bestFit="1" customWidth="1"/>
    <col min="268" max="268" width="14.36328125" style="5" bestFit="1" customWidth="1"/>
    <col min="269" max="512" width="9.08984375" style="5"/>
    <col min="513" max="513" width="20.6328125" style="5" customWidth="1"/>
    <col min="514" max="514" width="41.08984375" style="5" customWidth="1"/>
    <col min="515" max="515" width="9" style="5" customWidth="1"/>
    <col min="516" max="516" width="11" style="5" customWidth="1"/>
    <col min="517" max="517" width="16" style="5" customWidth="1"/>
    <col min="518" max="518" width="16.54296875" style="5" customWidth="1"/>
    <col min="519" max="522" width="9.08984375" style="5"/>
    <col min="523" max="523" width="13.08984375" style="5" bestFit="1" customWidth="1"/>
    <col min="524" max="524" width="14.36328125" style="5" bestFit="1" customWidth="1"/>
    <col min="525" max="768" width="9.08984375" style="5"/>
    <col min="769" max="769" width="20.6328125" style="5" customWidth="1"/>
    <col min="770" max="770" width="41.08984375" style="5" customWidth="1"/>
    <col min="771" max="771" width="9" style="5" customWidth="1"/>
    <col min="772" max="772" width="11" style="5" customWidth="1"/>
    <col min="773" max="773" width="16" style="5" customWidth="1"/>
    <col min="774" max="774" width="16.54296875" style="5" customWidth="1"/>
    <col min="775" max="778" width="9.08984375" style="5"/>
    <col min="779" max="779" width="13.08984375" style="5" bestFit="1" customWidth="1"/>
    <col min="780" max="780" width="14.36328125" style="5" bestFit="1" customWidth="1"/>
    <col min="781" max="1024" width="9.08984375" style="5"/>
    <col min="1025" max="1025" width="20.6328125" style="5" customWidth="1"/>
    <col min="1026" max="1026" width="41.08984375" style="5" customWidth="1"/>
    <col min="1027" max="1027" width="9" style="5" customWidth="1"/>
    <col min="1028" max="1028" width="11" style="5" customWidth="1"/>
    <col min="1029" max="1029" width="16" style="5" customWidth="1"/>
    <col min="1030" max="1030" width="16.54296875" style="5" customWidth="1"/>
    <col min="1031" max="1034" width="9.08984375" style="5"/>
    <col min="1035" max="1035" width="13.08984375" style="5" bestFit="1" customWidth="1"/>
    <col min="1036" max="1036" width="14.36328125" style="5" bestFit="1" customWidth="1"/>
    <col min="1037" max="1280" width="9.08984375" style="5"/>
    <col min="1281" max="1281" width="20.6328125" style="5" customWidth="1"/>
    <col min="1282" max="1282" width="41.08984375" style="5" customWidth="1"/>
    <col min="1283" max="1283" width="9" style="5" customWidth="1"/>
    <col min="1284" max="1284" width="11" style="5" customWidth="1"/>
    <col min="1285" max="1285" width="16" style="5" customWidth="1"/>
    <col min="1286" max="1286" width="16.54296875" style="5" customWidth="1"/>
    <col min="1287" max="1290" width="9.08984375" style="5"/>
    <col min="1291" max="1291" width="13.08984375" style="5" bestFit="1" customWidth="1"/>
    <col min="1292" max="1292" width="14.36328125" style="5" bestFit="1" customWidth="1"/>
    <col min="1293" max="1536" width="9.08984375" style="5"/>
    <col min="1537" max="1537" width="20.6328125" style="5" customWidth="1"/>
    <col min="1538" max="1538" width="41.08984375" style="5" customWidth="1"/>
    <col min="1539" max="1539" width="9" style="5" customWidth="1"/>
    <col min="1540" max="1540" width="11" style="5" customWidth="1"/>
    <col min="1541" max="1541" width="16" style="5" customWidth="1"/>
    <col min="1542" max="1542" width="16.54296875" style="5" customWidth="1"/>
    <col min="1543" max="1546" width="9.08984375" style="5"/>
    <col min="1547" max="1547" width="13.08984375" style="5" bestFit="1" customWidth="1"/>
    <col min="1548" max="1548" width="14.36328125" style="5" bestFit="1" customWidth="1"/>
    <col min="1549" max="1792" width="9.08984375" style="5"/>
    <col min="1793" max="1793" width="20.6328125" style="5" customWidth="1"/>
    <col min="1794" max="1794" width="41.08984375" style="5" customWidth="1"/>
    <col min="1795" max="1795" width="9" style="5" customWidth="1"/>
    <col min="1796" max="1796" width="11" style="5" customWidth="1"/>
    <col min="1797" max="1797" width="16" style="5" customWidth="1"/>
    <col min="1798" max="1798" width="16.54296875" style="5" customWidth="1"/>
    <col min="1799" max="1802" width="9.08984375" style="5"/>
    <col min="1803" max="1803" width="13.08984375" style="5" bestFit="1" customWidth="1"/>
    <col min="1804" max="1804" width="14.36328125" style="5" bestFit="1" customWidth="1"/>
    <col min="1805" max="2048" width="9.08984375" style="5"/>
    <col min="2049" max="2049" width="20.6328125" style="5" customWidth="1"/>
    <col min="2050" max="2050" width="41.08984375" style="5" customWidth="1"/>
    <col min="2051" max="2051" width="9" style="5" customWidth="1"/>
    <col min="2052" max="2052" width="11" style="5" customWidth="1"/>
    <col min="2053" max="2053" width="16" style="5" customWidth="1"/>
    <col min="2054" max="2054" width="16.54296875" style="5" customWidth="1"/>
    <col min="2055" max="2058" width="9.08984375" style="5"/>
    <col min="2059" max="2059" width="13.08984375" style="5" bestFit="1" customWidth="1"/>
    <col min="2060" max="2060" width="14.36328125" style="5" bestFit="1" customWidth="1"/>
    <col min="2061" max="2304" width="9.08984375" style="5"/>
    <col min="2305" max="2305" width="20.6328125" style="5" customWidth="1"/>
    <col min="2306" max="2306" width="41.08984375" style="5" customWidth="1"/>
    <col min="2307" max="2307" width="9" style="5" customWidth="1"/>
    <col min="2308" max="2308" width="11" style="5" customWidth="1"/>
    <col min="2309" max="2309" width="16" style="5" customWidth="1"/>
    <col min="2310" max="2310" width="16.54296875" style="5" customWidth="1"/>
    <col min="2311" max="2314" width="9.08984375" style="5"/>
    <col min="2315" max="2315" width="13.08984375" style="5" bestFit="1" customWidth="1"/>
    <col min="2316" max="2316" width="14.36328125" style="5" bestFit="1" customWidth="1"/>
    <col min="2317" max="2560" width="9.08984375" style="5"/>
    <col min="2561" max="2561" width="20.6328125" style="5" customWidth="1"/>
    <col min="2562" max="2562" width="41.08984375" style="5" customWidth="1"/>
    <col min="2563" max="2563" width="9" style="5" customWidth="1"/>
    <col min="2564" max="2564" width="11" style="5" customWidth="1"/>
    <col min="2565" max="2565" width="16" style="5" customWidth="1"/>
    <col min="2566" max="2566" width="16.54296875" style="5" customWidth="1"/>
    <col min="2567" max="2570" width="9.08984375" style="5"/>
    <col min="2571" max="2571" width="13.08984375" style="5" bestFit="1" customWidth="1"/>
    <col min="2572" max="2572" width="14.36328125" style="5" bestFit="1" customWidth="1"/>
    <col min="2573" max="2816" width="9.08984375" style="5"/>
    <col min="2817" max="2817" width="20.6328125" style="5" customWidth="1"/>
    <col min="2818" max="2818" width="41.08984375" style="5" customWidth="1"/>
    <col min="2819" max="2819" width="9" style="5" customWidth="1"/>
    <col min="2820" max="2820" width="11" style="5" customWidth="1"/>
    <col min="2821" max="2821" width="16" style="5" customWidth="1"/>
    <col min="2822" max="2822" width="16.54296875" style="5" customWidth="1"/>
    <col min="2823" max="2826" width="9.08984375" style="5"/>
    <col min="2827" max="2827" width="13.08984375" style="5" bestFit="1" customWidth="1"/>
    <col min="2828" max="2828" width="14.36328125" style="5" bestFit="1" customWidth="1"/>
    <col min="2829" max="3072" width="9.08984375" style="5"/>
    <col min="3073" max="3073" width="20.6328125" style="5" customWidth="1"/>
    <col min="3074" max="3074" width="41.08984375" style="5" customWidth="1"/>
    <col min="3075" max="3075" width="9" style="5" customWidth="1"/>
    <col min="3076" max="3076" width="11" style="5" customWidth="1"/>
    <col min="3077" max="3077" width="16" style="5" customWidth="1"/>
    <col min="3078" max="3078" width="16.54296875" style="5" customWidth="1"/>
    <col min="3079" max="3082" width="9.08984375" style="5"/>
    <col min="3083" max="3083" width="13.08984375" style="5" bestFit="1" customWidth="1"/>
    <col min="3084" max="3084" width="14.36328125" style="5" bestFit="1" customWidth="1"/>
    <col min="3085" max="3328" width="9.08984375" style="5"/>
    <col min="3329" max="3329" width="20.6328125" style="5" customWidth="1"/>
    <col min="3330" max="3330" width="41.08984375" style="5" customWidth="1"/>
    <col min="3331" max="3331" width="9" style="5" customWidth="1"/>
    <col min="3332" max="3332" width="11" style="5" customWidth="1"/>
    <col min="3333" max="3333" width="16" style="5" customWidth="1"/>
    <col min="3334" max="3334" width="16.54296875" style="5" customWidth="1"/>
    <col min="3335" max="3338" width="9.08984375" style="5"/>
    <col min="3339" max="3339" width="13.08984375" style="5" bestFit="1" customWidth="1"/>
    <col min="3340" max="3340" width="14.36328125" style="5" bestFit="1" customWidth="1"/>
    <col min="3341" max="3584" width="9.08984375" style="5"/>
    <col min="3585" max="3585" width="20.6328125" style="5" customWidth="1"/>
    <col min="3586" max="3586" width="41.08984375" style="5" customWidth="1"/>
    <col min="3587" max="3587" width="9" style="5" customWidth="1"/>
    <col min="3588" max="3588" width="11" style="5" customWidth="1"/>
    <col min="3589" max="3589" width="16" style="5" customWidth="1"/>
    <col min="3590" max="3590" width="16.54296875" style="5" customWidth="1"/>
    <col min="3591" max="3594" width="9.08984375" style="5"/>
    <col min="3595" max="3595" width="13.08984375" style="5" bestFit="1" customWidth="1"/>
    <col min="3596" max="3596" width="14.36328125" style="5" bestFit="1" customWidth="1"/>
    <col min="3597" max="3840" width="9.08984375" style="5"/>
    <col min="3841" max="3841" width="20.6328125" style="5" customWidth="1"/>
    <col min="3842" max="3842" width="41.08984375" style="5" customWidth="1"/>
    <col min="3843" max="3843" width="9" style="5" customWidth="1"/>
    <col min="3844" max="3844" width="11" style="5" customWidth="1"/>
    <col min="3845" max="3845" width="16" style="5" customWidth="1"/>
    <col min="3846" max="3846" width="16.54296875" style="5" customWidth="1"/>
    <col min="3847" max="3850" width="9.08984375" style="5"/>
    <col min="3851" max="3851" width="13.08984375" style="5" bestFit="1" customWidth="1"/>
    <col min="3852" max="3852" width="14.36328125" style="5" bestFit="1" customWidth="1"/>
    <col min="3853" max="4096" width="9.08984375" style="5"/>
    <col min="4097" max="4097" width="20.6328125" style="5" customWidth="1"/>
    <col min="4098" max="4098" width="41.08984375" style="5" customWidth="1"/>
    <col min="4099" max="4099" width="9" style="5" customWidth="1"/>
    <col min="4100" max="4100" width="11" style="5" customWidth="1"/>
    <col min="4101" max="4101" width="16" style="5" customWidth="1"/>
    <col min="4102" max="4102" width="16.54296875" style="5" customWidth="1"/>
    <col min="4103" max="4106" width="9.08984375" style="5"/>
    <col min="4107" max="4107" width="13.08984375" style="5" bestFit="1" customWidth="1"/>
    <col min="4108" max="4108" width="14.36328125" style="5" bestFit="1" customWidth="1"/>
    <col min="4109" max="4352" width="9.08984375" style="5"/>
    <col min="4353" max="4353" width="20.6328125" style="5" customWidth="1"/>
    <col min="4354" max="4354" width="41.08984375" style="5" customWidth="1"/>
    <col min="4355" max="4355" width="9" style="5" customWidth="1"/>
    <col min="4356" max="4356" width="11" style="5" customWidth="1"/>
    <col min="4357" max="4357" width="16" style="5" customWidth="1"/>
    <col min="4358" max="4358" width="16.54296875" style="5" customWidth="1"/>
    <col min="4359" max="4362" width="9.08984375" style="5"/>
    <col min="4363" max="4363" width="13.08984375" style="5" bestFit="1" customWidth="1"/>
    <col min="4364" max="4364" width="14.36328125" style="5" bestFit="1" customWidth="1"/>
    <col min="4365" max="4608" width="9.08984375" style="5"/>
    <col min="4609" max="4609" width="20.6328125" style="5" customWidth="1"/>
    <col min="4610" max="4610" width="41.08984375" style="5" customWidth="1"/>
    <col min="4611" max="4611" width="9" style="5" customWidth="1"/>
    <col min="4612" max="4612" width="11" style="5" customWidth="1"/>
    <col min="4613" max="4613" width="16" style="5" customWidth="1"/>
    <col min="4614" max="4614" width="16.54296875" style="5" customWidth="1"/>
    <col min="4615" max="4618" width="9.08984375" style="5"/>
    <col min="4619" max="4619" width="13.08984375" style="5" bestFit="1" customWidth="1"/>
    <col min="4620" max="4620" width="14.36328125" style="5" bestFit="1" customWidth="1"/>
    <col min="4621" max="4864" width="9.08984375" style="5"/>
    <col min="4865" max="4865" width="20.6328125" style="5" customWidth="1"/>
    <col min="4866" max="4866" width="41.08984375" style="5" customWidth="1"/>
    <col min="4867" max="4867" width="9" style="5" customWidth="1"/>
    <col min="4868" max="4868" width="11" style="5" customWidth="1"/>
    <col min="4869" max="4869" width="16" style="5" customWidth="1"/>
    <col min="4870" max="4870" width="16.54296875" style="5" customWidth="1"/>
    <col min="4871" max="4874" width="9.08984375" style="5"/>
    <col min="4875" max="4875" width="13.08984375" style="5" bestFit="1" customWidth="1"/>
    <col min="4876" max="4876" width="14.36328125" style="5" bestFit="1" customWidth="1"/>
    <col min="4877" max="5120" width="9.08984375" style="5"/>
    <col min="5121" max="5121" width="20.6328125" style="5" customWidth="1"/>
    <col min="5122" max="5122" width="41.08984375" style="5" customWidth="1"/>
    <col min="5123" max="5123" width="9" style="5" customWidth="1"/>
    <col min="5124" max="5124" width="11" style="5" customWidth="1"/>
    <col min="5125" max="5125" width="16" style="5" customWidth="1"/>
    <col min="5126" max="5126" width="16.54296875" style="5" customWidth="1"/>
    <col min="5127" max="5130" width="9.08984375" style="5"/>
    <col min="5131" max="5131" width="13.08984375" style="5" bestFit="1" customWidth="1"/>
    <col min="5132" max="5132" width="14.36328125" style="5" bestFit="1" customWidth="1"/>
    <col min="5133" max="5376" width="9.08984375" style="5"/>
    <col min="5377" max="5377" width="20.6328125" style="5" customWidth="1"/>
    <col min="5378" max="5378" width="41.08984375" style="5" customWidth="1"/>
    <col min="5379" max="5379" width="9" style="5" customWidth="1"/>
    <col min="5380" max="5380" width="11" style="5" customWidth="1"/>
    <col min="5381" max="5381" width="16" style="5" customWidth="1"/>
    <col min="5382" max="5382" width="16.54296875" style="5" customWidth="1"/>
    <col min="5383" max="5386" width="9.08984375" style="5"/>
    <col min="5387" max="5387" width="13.08984375" style="5" bestFit="1" customWidth="1"/>
    <col min="5388" max="5388" width="14.36328125" style="5" bestFit="1" customWidth="1"/>
    <col min="5389" max="5632" width="9.08984375" style="5"/>
    <col min="5633" max="5633" width="20.6328125" style="5" customWidth="1"/>
    <col min="5634" max="5634" width="41.08984375" style="5" customWidth="1"/>
    <col min="5635" max="5635" width="9" style="5" customWidth="1"/>
    <col min="5636" max="5636" width="11" style="5" customWidth="1"/>
    <col min="5637" max="5637" width="16" style="5" customWidth="1"/>
    <col min="5638" max="5638" width="16.54296875" style="5" customWidth="1"/>
    <col min="5639" max="5642" width="9.08984375" style="5"/>
    <col min="5643" max="5643" width="13.08984375" style="5" bestFit="1" customWidth="1"/>
    <col min="5644" max="5644" width="14.36328125" style="5" bestFit="1" customWidth="1"/>
    <col min="5645" max="5888" width="9.08984375" style="5"/>
    <col min="5889" max="5889" width="20.6328125" style="5" customWidth="1"/>
    <col min="5890" max="5890" width="41.08984375" style="5" customWidth="1"/>
    <col min="5891" max="5891" width="9" style="5" customWidth="1"/>
    <col min="5892" max="5892" width="11" style="5" customWidth="1"/>
    <col min="5893" max="5893" width="16" style="5" customWidth="1"/>
    <col min="5894" max="5894" width="16.54296875" style="5" customWidth="1"/>
    <col min="5895" max="5898" width="9.08984375" style="5"/>
    <col min="5899" max="5899" width="13.08984375" style="5" bestFit="1" customWidth="1"/>
    <col min="5900" max="5900" width="14.36328125" style="5" bestFit="1" customWidth="1"/>
    <col min="5901" max="6144" width="9.08984375" style="5"/>
    <col min="6145" max="6145" width="20.6328125" style="5" customWidth="1"/>
    <col min="6146" max="6146" width="41.08984375" style="5" customWidth="1"/>
    <col min="6147" max="6147" width="9" style="5" customWidth="1"/>
    <col min="6148" max="6148" width="11" style="5" customWidth="1"/>
    <col min="6149" max="6149" width="16" style="5" customWidth="1"/>
    <col min="6150" max="6150" width="16.54296875" style="5" customWidth="1"/>
    <col min="6151" max="6154" width="9.08984375" style="5"/>
    <col min="6155" max="6155" width="13.08984375" style="5" bestFit="1" customWidth="1"/>
    <col min="6156" max="6156" width="14.36328125" style="5" bestFit="1" customWidth="1"/>
    <col min="6157" max="6400" width="9.08984375" style="5"/>
    <col min="6401" max="6401" width="20.6328125" style="5" customWidth="1"/>
    <col min="6402" max="6402" width="41.08984375" style="5" customWidth="1"/>
    <col min="6403" max="6403" width="9" style="5" customWidth="1"/>
    <col min="6404" max="6404" width="11" style="5" customWidth="1"/>
    <col min="6405" max="6405" width="16" style="5" customWidth="1"/>
    <col min="6406" max="6406" width="16.54296875" style="5" customWidth="1"/>
    <col min="6407" max="6410" width="9.08984375" style="5"/>
    <col min="6411" max="6411" width="13.08984375" style="5" bestFit="1" customWidth="1"/>
    <col min="6412" max="6412" width="14.36328125" style="5" bestFit="1" customWidth="1"/>
    <col min="6413" max="6656" width="9.08984375" style="5"/>
    <col min="6657" max="6657" width="20.6328125" style="5" customWidth="1"/>
    <col min="6658" max="6658" width="41.08984375" style="5" customWidth="1"/>
    <col min="6659" max="6659" width="9" style="5" customWidth="1"/>
    <col min="6660" max="6660" width="11" style="5" customWidth="1"/>
    <col min="6661" max="6661" width="16" style="5" customWidth="1"/>
    <col min="6662" max="6662" width="16.54296875" style="5" customWidth="1"/>
    <col min="6663" max="6666" width="9.08984375" style="5"/>
    <col min="6667" max="6667" width="13.08984375" style="5" bestFit="1" customWidth="1"/>
    <col min="6668" max="6668" width="14.36328125" style="5" bestFit="1" customWidth="1"/>
    <col min="6669" max="6912" width="9.08984375" style="5"/>
    <col min="6913" max="6913" width="20.6328125" style="5" customWidth="1"/>
    <col min="6914" max="6914" width="41.08984375" style="5" customWidth="1"/>
    <col min="6915" max="6915" width="9" style="5" customWidth="1"/>
    <col min="6916" max="6916" width="11" style="5" customWidth="1"/>
    <col min="6917" max="6917" width="16" style="5" customWidth="1"/>
    <col min="6918" max="6918" width="16.54296875" style="5" customWidth="1"/>
    <col min="6919" max="6922" width="9.08984375" style="5"/>
    <col min="6923" max="6923" width="13.08984375" style="5" bestFit="1" customWidth="1"/>
    <col min="6924" max="6924" width="14.36328125" style="5" bestFit="1" customWidth="1"/>
    <col min="6925" max="7168" width="9.08984375" style="5"/>
    <col min="7169" max="7169" width="20.6328125" style="5" customWidth="1"/>
    <col min="7170" max="7170" width="41.08984375" style="5" customWidth="1"/>
    <col min="7171" max="7171" width="9" style="5" customWidth="1"/>
    <col min="7172" max="7172" width="11" style="5" customWidth="1"/>
    <col min="7173" max="7173" width="16" style="5" customWidth="1"/>
    <col min="7174" max="7174" width="16.54296875" style="5" customWidth="1"/>
    <col min="7175" max="7178" width="9.08984375" style="5"/>
    <col min="7179" max="7179" width="13.08984375" style="5" bestFit="1" customWidth="1"/>
    <col min="7180" max="7180" width="14.36328125" style="5" bestFit="1" customWidth="1"/>
    <col min="7181" max="7424" width="9.08984375" style="5"/>
    <col min="7425" max="7425" width="20.6328125" style="5" customWidth="1"/>
    <col min="7426" max="7426" width="41.08984375" style="5" customWidth="1"/>
    <col min="7427" max="7427" width="9" style="5" customWidth="1"/>
    <col min="7428" max="7428" width="11" style="5" customWidth="1"/>
    <col min="7429" max="7429" width="16" style="5" customWidth="1"/>
    <col min="7430" max="7430" width="16.54296875" style="5" customWidth="1"/>
    <col min="7431" max="7434" width="9.08984375" style="5"/>
    <col min="7435" max="7435" width="13.08984375" style="5" bestFit="1" customWidth="1"/>
    <col min="7436" max="7436" width="14.36328125" style="5" bestFit="1" customWidth="1"/>
    <col min="7437" max="7680" width="9.08984375" style="5"/>
    <col min="7681" max="7681" width="20.6328125" style="5" customWidth="1"/>
    <col min="7682" max="7682" width="41.08984375" style="5" customWidth="1"/>
    <col min="7683" max="7683" width="9" style="5" customWidth="1"/>
    <col min="7684" max="7684" width="11" style="5" customWidth="1"/>
    <col min="7685" max="7685" width="16" style="5" customWidth="1"/>
    <col min="7686" max="7686" width="16.54296875" style="5" customWidth="1"/>
    <col min="7687" max="7690" width="9.08984375" style="5"/>
    <col min="7691" max="7691" width="13.08984375" style="5" bestFit="1" customWidth="1"/>
    <col min="7692" max="7692" width="14.36328125" style="5" bestFit="1" customWidth="1"/>
    <col min="7693" max="7936" width="9.08984375" style="5"/>
    <col min="7937" max="7937" width="20.6328125" style="5" customWidth="1"/>
    <col min="7938" max="7938" width="41.08984375" style="5" customWidth="1"/>
    <col min="7939" max="7939" width="9" style="5" customWidth="1"/>
    <col min="7940" max="7940" width="11" style="5" customWidth="1"/>
    <col min="7941" max="7941" width="16" style="5" customWidth="1"/>
    <col min="7942" max="7942" width="16.54296875" style="5" customWidth="1"/>
    <col min="7943" max="7946" width="9.08984375" style="5"/>
    <col min="7947" max="7947" width="13.08984375" style="5" bestFit="1" customWidth="1"/>
    <col min="7948" max="7948" width="14.36328125" style="5" bestFit="1" customWidth="1"/>
    <col min="7949" max="8192" width="9.08984375" style="5"/>
    <col min="8193" max="8193" width="20.6328125" style="5" customWidth="1"/>
    <col min="8194" max="8194" width="41.08984375" style="5" customWidth="1"/>
    <col min="8195" max="8195" width="9" style="5" customWidth="1"/>
    <col min="8196" max="8196" width="11" style="5" customWidth="1"/>
    <col min="8197" max="8197" width="16" style="5" customWidth="1"/>
    <col min="8198" max="8198" width="16.54296875" style="5" customWidth="1"/>
    <col min="8199" max="8202" width="9.08984375" style="5"/>
    <col min="8203" max="8203" width="13.08984375" style="5" bestFit="1" customWidth="1"/>
    <col min="8204" max="8204" width="14.36328125" style="5" bestFit="1" customWidth="1"/>
    <col min="8205" max="8448" width="9.08984375" style="5"/>
    <col min="8449" max="8449" width="20.6328125" style="5" customWidth="1"/>
    <col min="8450" max="8450" width="41.08984375" style="5" customWidth="1"/>
    <col min="8451" max="8451" width="9" style="5" customWidth="1"/>
    <col min="8452" max="8452" width="11" style="5" customWidth="1"/>
    <col min="8453" max="8453" width="16" style="5" customWidth="1"/>
    <col min="8454" max="8454" width="16.54296875" style="5" customWidth="1"/>
    <col min="8455" max="8458" width="9.08984375" style="5"/>
    <col min="8459" max="8459" width="13.08984375" style="5" bestFit="1" customWidth="1"/>
    <col min="8460" max="8460" width="14.36328125" style="5" bestFit="1" customWidth="1"/>
    <col min="8461" max="8704" width="9.08984375" style="5"/>
    <col min="8705" max="8705" width="20.6328125" style="5" customWidth="1"/>
    <col min="8706" max="8706" width="41.08984375" style="5" customWidth="1"/>
    <col min="8707" max="8707" width="9" style="5" customWidth="1"/>
    <col min="8708" max="8708" width="11" style="5" customWidth="1"/>
    <col min="8709" max="8709" width="16" style="5" customWidth="1"/>
    <col min="8710" max="8710" width="16.54296875" style="5" customWidth="1"/>
    <col min="8711" max="8714" width="9.08984375" style="5"/>
    <col min="8715" max="8715" width="13.08984375" style="5" bestFit="1" customWidth="1"/>
    <col min="8716" max="8716" width="14.36328125" style="5" bestFit="1" customWidth="1"/>
    <col min="8717" max="8960" width="9.08984375" style="5"/>
    <col min="8961" max="8961" width="20.6328125" style="5" customWidth="1"/>
    <col min="8962" max="8962" width="41.08984375" style="5" customWidth="1"/>
    <col min="8963" max="8963" width="9" style="5" customWidth="1"/>
    <col min="8964" max="8964" width="11" style="5" customWidth="1"/>
    <col min="8965" max="8965" width="16" style="5" customWidth="1"/>
    <col min="8966" max="8966" width="16.54296875" style="5" customWidth="1"/>
    <col min="8967" max="8970" width="9.08984375" style="5"/>
    <col min="8971" max="8971" width="13.08984375" style="5" bestFit="1" customWidth="1"/>
    <col min="8972" max="8972" width="14.36328125" style="5" bestFit="1" customWidth="1"/>
    <col min="8973" max="9216" width="9.08984375" style="5"/>
    <col min="9217" max="9217" width="20.6328125" style="5" customWidth="1"/>
    <col min="9218" max="9218" width="41.08984375" style="5" customWidth="1"/>
    <col min="9219" max="9219" width="9" style="5" customWidth="1"/>
    <col min="9220" max="9220" width="11" style="5" customWidth="1"/>
    <col min="9221" max="9221" width="16" style="5" customWidth="1"/>
    <col min="9222" max="9222" width="16.54296875" style="5" customWidth="1"/>
    <col min="9223" max="9226" width="9.08984375" style="5"/>
    <col min="9227" max="9227" width="13.08984375" style="5" bestFit="1" customWidth="1"/>
    <col min="9228" max="9228" width="14.36328125" style="5" bestFit="1" customWidth="1"/>
    <col min="9229" max="9472" width="9.08984375" style="5"/>
    <col min="9473" max="9473" width="20.6328125" style="5" customWidth="1"/>
    <col min="9474" max="9474" width="41.08984375" style="5" customWidth="1"/>
    <col min="9475" max="9475" width="9" style="5" customWidth="1"/>
    <col min="9476" max="9476" width="11" style="5" customWidth="1"/>
    <col min="9477" max="9477" width="16" style="5" customWidth="1"/>
    <col min="9478" max="9478" width="16.54296875" style="5" customWidth="1"/>
    <col min="9479" max="9482" width="9.08984375" style="5"/>
    <col min="9483" max="9483" width="13.08984375" style="5" bestFit="1" customWidth="1"/>
    <col min="9484" max="9484" width="14.36328125" style="5" bestFit="1" customWidth="1"/>
    <col min="9485" max="9728" width="9.08984375" style="5"/>
    <col min="9729" max="9729" width="20.6328125" style="5" customWidth="1"/>
    <col min="9730" max="9730" width="41.08984375" style="5" customWidth="1"/>
    <col min="9731" max="9731" width="9" style="5" customWidth="1"/>
    <col min="9732" max="9732" width="11" style="5" customWidth="1"/>
    <col min="9733" max="9733" width="16" style="5" customWidth="1"/>
    <col min="9734" max="9734" width="16.54296875" style="5" customWidth="1"/>
    <col min="9735" max="9738" width="9.08984375" style="5"/>
    <col min="9739" max="9739" width="13.08984375" style="5" bestFit="1" customWidth="1"/>
    <col min="9740" max="9740" width="14.36328125" style="5" bestFit="1" customWidth="1"/>
    <col min="9741" max="9984" width="9.08984375" style="5"/>
    <col min="9985" max="9985" width="20.6328125" style="5" customWidth="1"/>
    <col min="9986" max="9986" width="41.08984375" style="5" customWidth="1"/>
    <col min="9987" max="9987" width="9" style="5" customWidth="1"/>
    <col min="9988" max="9988" width="11" style="5" customWidth="1"/>
    <col min="9989" max="9989" width="16" style="5" customWidth="1"/>
    <col min="9990" max="9990" width="16.54296875" style="5" customWidth="1"/>
    <col min="9991" max="9994" width="9.08984375" style="5"/>
    <col min="9995" max="9995" width="13.08984375" style="5" bestFit="1" customWidth="1"/>
    <col min="9996" max="9996" width="14.36328125" style="5" bestFit="1" customWidth="1"/>
    <col min="9997" max="10240" width="9.08984375" style="5"/>
    <col min="10241" max="10241" width="20.6328125" style="5" customWidth="1"/>
    <col min="10242" max="10242" width="41.08984375" style="5" customWidth="1"/>
    <col min="10243" max="10243" width="9" style="5" customWidth="1"/>
    <col min="10244" max="10244" width="11" style="5" customWidth="1"/>
    <col min="10245" max="10245" width="16" style="5" customWidth="1"/>
    <col min="10246" max="10246" width="16.54296875" style="5" customWidth="1"/>
    <col min="10247" max="10250" width="9.08984375" style="5"/>
    <col min="10251" max="10251" width="13.08984375" style="5" bestFit="1" customWidth="1"/>
    <col min="10252" max="10252" width="14.36328125" style="5" bestFit="1" customWidth="1"/>
    <col min="10253" max="10496" width="9.08984375" style="5"/>
    <col min="10497" max="10497" width="20.6328125" style="5" customWidth="1"/>
    <col min="10498" max="10498" width="41.08984375" style="5" customWidth="1"/>
    <col min="10499" max="10499" width="9" style="5" customWidth="1"/>
    <col min="10500" max="10500" width="11" style="5" customWidth="1"/>
    <col min="10501" max="10501" width="16" style="5" customWidth="1"/>
    <col min="10502" max="10502" width="16.54296875" style="5" customWidth="1"/>
    <col min="10503" max="10506" width="9.08984375" style="5"/>
    <col min="10507" max="10507" width="13.08984375" style="5" bestFit="1" customWidth="1"/>
    <col min="10508" max="10508" width="14.36328125" style="5" bestFit="1" customWidth="1"/>
    <col min="10509" max="10752" width="9.08984375" style="5"/>
    <col min="10753" max="10753" width="20.6328125" style="5" customWidth="1"/>
    <col min="10754" max="10754" width="41.08984375" style="5" customWidth="1"/>
    <col min="10755" max="10755" width="9" style="5" customWidth="1"/>
    <col min="10756" max="10756" width="11" style="5" customWidth="1"/>
    <col min="10757" max="10757" width="16" style="5" customWidth="1"/>
    <col min="10758" max="10758" width="16.54296875" style="5" customWidth="1"/>
    <col min="10759" max="10762" width="9.08984375" style="5"/>
    <col min="10763" max="10763" width="13.08984375" style="5" bestFit="1" customWidth="1"/>
    <col min="10764" max="10764" width="14.36328125" style="5" bestFit="1" customWidth="1"/>
    <col min="10765" max="11008" width="9.08984375" style="5"/>
    <col min="11009" max="11009" width="20.6328125" style="5" customWidth="1"/>
    <col min="11010" max="11010" width="41.08984375" style="5" customWidth="1"/>
    <col min="11011" max="11011" width="9" style="5" customWidth="1"/>
    <col min="11012" max="11012" width="11" style="5" customWidth="1"/>
    <col min="11013" max="11013" width="16" style="5" customWidth="1"/>
    <col min="11014" max="11014" width="16.54296875" style="5" customWidth="1"/>
    <col min="11015" max="11018" width="9.08984375" style="5"/>
    <col min="11019" max="11019" width="13.08984375" style="5" bestFit="1" customWidth="1"/>
    <col min="11020" max="11020" width="14.36328125" style="5" bestFit="1" customWidth="1"/>
    <col min="11021" max="11264" width="9.08984375" style="5"/>
    <col min="11265" max="11265" width="20.6328125" style="5" customWidth="1"/>
    <col min="11266" max="11266" width="41.08984375" style="5" customWidth="1"/>
    <col min="11267" max="11267" width="9" style="5" customWidth="1"/>
    <col min="11268" max="11268" width="11" style="5" customWidth="1"/>
    <col min="11269" max="11269" width="16" style="5" customWidth="1"/>
    <col min="11270" max="11270" width="16.54296875" style="5" customWidth="1"/>
    <col min="11271" max="11274" width="9.08984375" style="5"/>
    <col min="11275" max="11275" width="13.08984375" style="5" bestFit="1" customWidth="1"/>
    <col min="11276" max="11276" width="14.36328125" style="5" bestFit="1" customWidth="1"/>
    <col min="11277" max="11520" width="9.08984375" style="5"/>
    <col min="11521" max="11521" width="20.6328125" style="5" customWidth="1"/>
    <col min="11522" max="11522" width="41.08984375" style="5" customWidth="1"/>
    <col min="11523" max="11523" width="9" style="5" customWidth="1"/>
    <col min="11524" max="11524" width="11" style="5" customWidth="1"/>
    <col min="11525" max="11525" width="16" style="5" customWidth="1"/>
    <col min="11526" max="11526" width="16.54296875" style="5" customWidth="1"/>
    <col min="11527" max="11530" width="9.08984375" style="5"/>
    <col min="11531" max="11531" width="13.08984375" style="5" bestFit="1" customWidth="1"/>
    <col min="11532" max="11532" width="14.36328125" style="5" bestFit="1" customWidth="1"/>
    <col min="11533" max="11776" width="9.08984375" style="5"/>
    <col min="11777" max="11777" width="20.6328125" style="5" customWidth="1"/>
    <col min="11778" max="11778" width="41.08984375" style="5" customWidth="1"/>
    <col min="11779" max="11779" width="9" style="5" customWidth="1"/>
    <col min="11780" max="11780" width="11" style="5" customWidth="1"/>
    <col min="11781" max="11781" width="16" style="5" customWidth="1"/>
    <col min="11782" max="11782" width="16.54296875" style="5" customWidth="1"/>
    <col min="11783" max="11786" width="9.08984375" style="5"/>
    <col min="11787" max="11787" width="13.08984375" style="5" bestFit="1" customWidth="1"/>
    <col min="11788" max="11788" width="14.36328125" style="5" bestFit="1" customWidth="1"/>
    <col min="11789" max="12032" width="9.08984375" style="5"/>
    <col min="12033" max="12033" width="20.6328125" style="5" customWidth="1"/>
    <col min="12034" max="12034" width="41.08984375" style="5" customWidth="1"/>
    <col min="12035" max="12035" width="9" style="5" customWidth="1"/>
    <col min="12036" max="12036" width="11" style="5" customWidth="1"/>
    <col min="12037" max="12037" width="16" style="5" customWidth="1"/>
    <col min="12038" max="12038" width="16.54296875" style="5" customWidth="1"/>
    <col min="12039" max="12042" width="9.08984375" style="5"/>
    <col min="12043" max="12043" width="13.08984375" style="5" bestFit="1" customWidth="1"/>
    <col min="12044" max="12044" width="14.36328125" style="5" bestFit="1" customWidth="1"/>
    <col min="12045" max="12288" width="9.08984375" style="5"/>
    <col min="12289" max="12289" width="20.6328125" style="5" customWidth="1"/>
    <col min="12290" max="12290" width="41.08984375" style="5" customWidth="1"/>
    <col min="12291" max="12291" width="9" style="5" customWidth="1"/>
    <col min="12292" max="12292" width="11" style="5" customWidth="1"/>
    <col min="12293" max="12293" width="16" style="5" customWidth="1"/>
    <col min="12294" max="12294" width="16.54296875" style="5" customWidth="1"/>
    <col min="12295" max="12298" width="9.08984375" style="5"/>
    <col min="12299" max="12299" width="13.08984375" style="5" bestFit="1" customWidth="1"/>
    <col min="12300" max="12300" width="14.36328125" style="5" bestFit="1" customWidth="1"/>
    <col min="12301" max="12544" width="9.08984375" style="5"/>
    <col min="12545" max="12545" width="20.6328125" style="5" customWidth="1"/>
    <col min="12546" max="12546" width="41.08984375" style="5" customWidth="1"/>
    <col min="12547" max="12547" width="9" style="5" customWidth="1"/>
    <col min="12548" max="12548" width="11" style="5" customWidth="1"/>
    <col min="12549" max="12549" width="16" style="5" customWidth="1"/>
    <col min="12550" max="12550" width="16.54296875" style="5" customWidth="1"/>
    <col min="12551" max="12554" width="9.08984375" style="5"/>
    <col min="12555" max="12555" width="13.08984375" style="5" bestFit="1" customWidth="1"/>
    <col min="12556" max="12556" width="14.36328125" style="5" bestFit="1" customWidth="1"/>
    <col min="12557" max="12800" width="9.08984375" style="5"/>
    <col min="12801" max="12801" width="20.6328125" style="5" customWidth="1"/>
    <col min="12802" max="12802" width="41.08984375" style="5" customWidth="1"/>
    <col min="12803" max="12803" width="9" style="5" customWidth="1"/>
    <col min="12804" max="12804" width="11" style="5" customWidth="1"/>
    <col min="12805" max="12805" width="16" style="5" customWidth="1"/>
    <col min="12806" max="12806" width="16.54296875" style="5" customWidth="1"/>
    <col min="12807" max="12810" width="9.08984375" style="5"/>
    <col min="12811" max="12811" width="13.08984375" style="5" bestFit="1" customWidth="1"/>
    <col min="12812" max="12812" width="14.36328125" style="5" bestFit="1" customWidth="1"/>
    <col min="12813" max="13056" width="9.08984375" style="5"/>
    <col min="13057" max="13057" width="20.6328125" style="5" customWidth="1"/>
    <col min="13058" max="13058" width="41.08984375" style="5" customWidth="1"/>
    <col min="13059" max="13059" width="9" style="5" customWidth="1"/>
    <col min="13060" max="13060" width="11" style="5" customWidth="1"/>
    <col min="13061" max="13061" width="16" style="5" customWidth="1"/>
    <col min="13062" max="13062" width="16.54296875" style="5" customWidth="1"/>
    <col min="13063" max="13066" width="9.08984375" style="5"/>
    <col min="13067" max="13067" width="13.08984375" style="5" bestFit="1" customWidth="1"/>
    <col min="13068" max="13068" width="14.36328125" style="5" bestFit="1" customWidth="1"/>
    <col min="13069" max="13312" width="9.08984375" style="5"/>
    <col min="13313" max="13313" width="20.6328125" style="5" customWidth="1"/>
    <col min="13314" max="13314" width="41.08984375" style="5" customWidth="1"/>
    <col min="13315" max="13315" width="9" style="5" customWidth="1"/>
    <col min="13316" max="13316" width="11" style="5" customWidth="1"/>
    <col min="13317" max="13317" width="16" style="5" customWidth="1"/>
    <col min="13318" max="13318" width="16.54296875" style="5" customWidth="1"/>
    <col min="13319" max="13322" width="9.08984375" style="5"/>
    <col min="13323" max="13323" width="13.08984375" style="5" bestFit="1" customWidth="1"/>
    <col min="13324" max="13324" width="14.36328125" style="5" bestFit="1" customWidth="1"/>
    <col min="13325" max="13568" width="9.08984375" style="5"/>
    <col min="13569" max="13569" width="20.6328125" style="5" customWidth="1"/>
    <col min="13570" max="13570" width="41.08984375" style="5" customWidth="1"/>
    <col min="13571" max="13571" width="9" style="5" customWidth="1"/>
    <col min="13572" max="13572" width="11" style="5" customWidth="1"/>
    <col min="13573" max="13573" width="16" style="5" customWidth="1"/>
    <col min="13574" max="13574" width="16.54296875" style="5" customWidth="1"/>
    <col min="13575" max="13578" width="9.08984375" style="5"/>
    <col min="13579" max="13579" width="13.08984375" style="5" bestFit="1" customWidth="1"/>
    <col min="13580" max="13580" width="14.36328125" style="5" bestFit="1" customWidth="1"/>
    <col min="13581" max="13824" width="9.08984375" style="5"/>
    <col min="13825" max="13825" width="20.6328125" style="5" customWidth="1"/>
    <col min="13826" max="13826" width="41.08984375" style="5" customWidth="1"/>
    <col min="13827" max="13827" width="9" style="5" customWidth="1"/>
    <col min="13828" max="13828" width="11" style="5" customWidth="1"/>
    <col min="13829" max="13829" width="16" style="5" customWidth="1"/>
    <col min="13830" max="13830" width="16.54296875" style="5" customWidth="1"/>
    <col min="13831" max="13834" width="9.08984375" style="5"/>
    <col min="13835" max="13835" width="13.08984375" style="5" bestFit="1" customWidth="1"/>
    <col min="13836" max="13836" width="14.36328125" style="5" bestFit="1" customWidth="1"/>
    <col min="13837" max="14080" width="9.08984375" style="5"/>
    <col min="14081" max="14081" width="20.6328125" style="5" customWidth="1"/>
    <col min="14082" max="14082" width="41.08984375" style="5" customWidth="1"/>
    <col min="14083" max="14083" width="9" style="5" customWidth="1"/>
    <col min="14084" max="14084" width="11" style="5" customWidth="1"/>
    <col min="14085" max="14085" width="16" style="5" customWidth="1"/>
    <col min="14086" max="14086" width="16.54296875" style="5" customWidth="1"/>
    <col min="14087" max="14090" width="9.08984375" style="5"/>
    <col min="14091" max="14091" width="13.08984375" style="5" bestFit="1" customWidth="1"/>
    <col min="14092" max="14092" width="14.36328125" style="5" bestFit="1" customWidth="1"/>
    <col min="14093" max="14336" width="9.08984375" style="5"/>
    <col min="14337" max="14337" width="20.6328125" style="5" customWidth="1"/>
    <col min="14338" max="14338" width="41.08984375" style="5" customWidth="1"/>
    <col min="14339" max="14339" width="9" style="5" customWidth="1"/>
    <col min="14340" max="14340" width="11" style="5" customWidth="1"/>
    <col min="14341" max="14341" width="16" style="5" customWidth="1"/>
    <col min="14342" max="14342" width="16.54296875" style="5" customWidth="1"/>
    <col min="14343" max="14346" width="9.08984375" style="5"/>
    <col min="14347" max="14347" width="13.08984375" style="5" bestFit="1" customWidth="1"/>
    <col min="14348" max="14348" width="14.36328125" style="5" bestFit="1" customWidth="1"/>
    <col min="14349" max="14592" width="9.08984375" style="5"/>
    <col min="14593" max="14593" width="20.6328125" style="5" customWidth="1"/>
    <col min="14594" max="14594" width="41.08984375" style="5" customWidth="1"/>
    <col min="14595" max="14595" width="9" style="5" customWidth="1"/>
    <col min="14596" max="14596" width="11" style="5" customWidth="1"/>
    <col min="14597" max="14597" width="16" style="5" customWidth="1"/>
    <col min="14598" max="14598" width="16.54296875" style="5" customWidth="1"/>
    <col min="14599" max="14602" width="9.08984375" style="5"/>
    <col min="14603" max="14603" width="13.08984375" style="5" bestFit="1" customWidth="1"/>
    <col min="14604" max="14604" width="14.36328125" style="5" bestFit="1" customWidth="1"/>
    <col min="14605" max="14848" width="9.08984375" style="5"/>
    <col min="14849" max="14849" width="20.6328125" style="5" customWidth="1"/>
    <col min="14850" max="14850" width="41.08984375" style="5" customWidth="1"/>
    <col min="14851" max="14851" width="9" style="5" customWidth="1"/>
    <col min="14852" max="14852" width="11" style="5" customWidth="1"/>
    <col min="14853" max="14853" width="16" style="5" customWidth="1"/>
    <col min="14854" max="14854" width="16.54296875" style="5" customWidth="1"/>
    <col min="14855" max="14858" width="9.08984375" style="5"/>
    <col min="14859" max="14859" width="13.08984375" style="5" bestFit="1" customWidth="1"/>
    <col min="14860" max="14860" width="14.36328125" style="5" bestFit="1" customWidth="1"/>
    <col min="14861" max="15104" width="9.08984375" style="5"/>
    <col min="15105" max="15105" width="20.6328125" style="5" customWidth="1"/>
    <col min="15106" max="15106" width="41.08984375" style="5" customWidth="1"/>
    <col min="15107" max="15107" width="9" style="5" customWidth="1"/>
    <col min="15108" max="15108" width="11" style="5" customWidth="1"/>
    <col min="15109" max="15109" width="16" style="5" customWidth="1"/>
    <col min="15110" max="15110" width="16.54296875" style="5" customWidth="1"/>
    <col min="15111" max="15114" width="9.08984375" style="5"/>
    <col min="15115" max="15115" width="13.08984375" style="5" bestFit="1" customWidth="1"/>
    <col min="15116" max="15116" width="14.36328125" style="5" bestFit="1" customWidth="1"/>
    <col min="15117" max="15360" width="9.08984375" style="5"/>
    <col min="15361" max="15361" width="20.6328125" style="5" customWidth="1"/>
    <col min="15362" max="15362" width="41.08984375" style="5" customWidth="1"/>
    <col min="15363" max="15363" width="9" style="5" customWidth="1"/>
    <col min="15364" max="15364" width="11" style="5" customWidth="1"/>
    <col min="15365" max="15365" width="16" style="5" customWidth="1"/>
    <col min="15366" max="15366" width="16.54296875" style="5" customWidth="1"/>
    <col min="15367" max="15370" width="9.08984375" style="5"/>
    <col min="15371" max="15371" width="13.08984375" style="5" bestFit="1" customWidth="1"/>
    <col min="15372" max="15372" width="14.36328125" style="5" bestFit="1" customWidth="1"/>
    <col min="15373" max="15616" width="9.08984375" style="5"/>
    <col min="15617" max="15617" width="20.6328125" style="5" customWidth="1"/>
    <col min="15618" max="15618" width="41.08984375" style="5" customWidth="1"/>
    <col min="15619" max="15619" width="9" style="5" customWidth="1"/>
    <col min="15620" max="15620" width="11" style="5" customWidth="1"/>
    <col min="15621" max="15621" width="16" style="5" customWidth="1"/>
    <col min="15622" max="15622" width="16.54296875" style="5" customWidth="1"/>
    <col min="15623" max="15626" width="9.08984375" style="5"/>
    <col min="15627" max="15627" width="13.08984375" style="5" bestFit="1" customWidth="1"/>
    <col min="15628" max="15628" width="14.36328125" style="5" bestFit="1" customWidth="1"/>
    <col min="15629" max="15872" width="9.08984375" style="5"/>
    <col min="15873" max="15873" width="20.6328125" style="5" customWidth="1"/>
    <col min="15874" max="15874" width="41.08984375" style="5" customWidth="1"/>
    <col min="15875" max="15875" width="9" style="5" customWidth="1"/>
    <col min="15876" max="15876" width="11" style="5" customWidth="1"/>
    <col min="15877" max="15877" width="16" style="5" customWidth="1"/>
    <col min="15878" max="15878" width="16.54296875" style="5" customWidth="1"/>
    <col min="15879" max="15882" width="9.08984375" style="5"/>
    <col min="15883" max="15883" width="13.08984375" style="5" bestFit="1" customWidth="1"/>
    <col min="15884" max="15884" width="14.36328125" style="5" bestFit="1" customWidth="1"/>
    <col min="15885" max="16128" width="9.08984375" style="5"/>
    <col min="16129" max="16129" width="20.6328125" style="5" customWidth="1"/>
    <col min="16130" max="16130" width="41.08984375" style="5" customWidth="1"/>
    <col min="16131" max="16131" width="9" style="5" customWidth="1"/>
    <col min="16132" max="16132" width="11" style="5" customWidth="1"/>
    <col min="16133" max="16133" width="16" style="5" customWidth="1"/>
    <col min="16134" max="16134" width="16.54296875" style="5" customWidth="1"/>
    <col min="16135" max="16138" width="9.08984375" style="5"/>
    <col min="16139" max="16139" width="13.08984375" style="5" bestFit="1" customWidth="1"/>
    <col min="16140" max="16140" width="14.36328125" style="5" bestFit="1" customWidth="1"/>
    <col min="16141" max="16384" width="9.08984375" style="5"/>
  </cols>
  <sheetData>
    <row r="1" spans="1:6" ht="16.5" customHeight="1">
      <c r="A1" s="577"/>
      <c r="B1" s="577"/>
      <c r="C1" s="577"/>
      <c r="D1" s="577"/>
      <c r="E1" s="577"/>
      <c r="F1" s="577"/>
    </row>
    <row r="2" spans="1:6" ht="23.25" customHeight="1">
      <c r="A2" s="578" t="s">
        <v>551</v>
      </c>
      <c r="B2" s="578"/>
      <c r="C2" s="578"/>
      <c r="D2" s="578"/>
      <c r="E2" s="578"/>
      <c r="F2" s="578"/>
    </row>
    <row r="3" spans="1:6" ht="26.15" customHeight="1" thickBot="1"/>
    <row r="4" spans="1:6" ht="18" customHeight="1">
      <c r="A4" s="579"/>
      <c r="B4" s="581" t="s">
        <v>462</v>
      </c>
      <c r="C4" s="583" t="s">
        <v>57</v>
      </c>
      <c r="D4" s="585" t="s">
        <v>23</v>
      </c>
      <c r="E4" s="587" t="s">
        <v>1</v>
      </c>
      <c r="F4" s="589" t="s">
        <v>58</v>
      </c>
    </row>
    <row r="5" spans="1:6" ht="18" customHeight="1" thickBot="1">
      <c r="A5" s="580"/>
      <c r="B5" s="582"/>
      <c r="C5" s="584"/>
      <c r="D5" s="586"/>
      <c r="E5" s="588"/>
      <c r="F5" s="590"/>
    </row>
    <row r="6" spans="1:6" ht="15" customHeight="1" thickTop="1">
      <c r="A6" s="11"/>
      <c r="B6" s="12"/>
      <c r="C6" s="13"/>
      <c r="D6" s="14"/>
      <c r="E6" s="15"/>
      <c r="F6" s="16"/>
    </row>
    <row r="7" spans="1:6" ht="15" customHeight="1">
      <c r="A7" s="17"/>
      <c r="B7" s="18" t="s">
        <v>561</v>
      </c>
      <c r="C7" s="19"/>
      <c r="D7" s="20" t="s">
        <v>59</v>
      </c>
      <c r="E7" s="21"/>
      <c r="F7" s="22"/>
    </row>
    <row r="8" spans="1:6" ht="15" customHeight="1">
      <c r="A8" s="23"/>
      <c r="B8" s="114" t="s">
        <v>552</v>
      </c>
      <c r="C8" s="25"/>
      <c r="D8" s="26"/>
      <c r="E8" s="27"/>
      <c r="F8" s="28"/>
    </row>
    <row r="9" spans="1:6" ht="15" customHeight="1">
      <c r="A9" s="23"/>
      <c r="B9" s="29" t="s">
        <v>553</v>
      </c>
      <c r="C9" s="30">
        <v>4.4999999999999997E-3</v>
      </c>
      <c r="D9" s="26" t="s">
        <v>60</v>
      </c>
      <c r="E9" s="31">
        <f>GAJI!D8</f>
        <v>150000</v>
      </c>
      <c r="F9" s="32">
        <f>C9*E9</f>
        <v>675</v>
      </c>
    </row>
    <row r="10" spans="1:6" ht="15" customHeight="1">
      <c r="A10" s="23"/>
      <c r="B10" s="29" t="s">
        <v>554</v>
      </c>
      <c r="C10" s="30">
        <v>0.01</v>
      </c>
      <c r="D10" s="26" t="s">
        <v>60</v>
      </c>
      <c r="E10" s="31">
        <f>GAJI!D9</f>
        <v>140000</v>
      </c>
      <c r="F10" s="32">
        <f>C10*E10</f>
        <v>1400</v>
      </c>
    </row>
    <row r="11" spans="1:6" ht="15" customHeight="1">
      <c r="A11" s="23"/>
      <c r="B11" s="29" t="s">
        <v>555</v>
      </c>
      <c r="C11" s="30">
        <v>0.1</v>
      </c>
      <c r="D11" s="26" t="s">
        <v>60</v>
      </c>
      <c r="E11" s="31">
        <f>GAJI!D16</f>
        <v>135000</v>
      </c>
      <c r="F11" s="32">
        <f>C11*E11</f>
        <v>13500</v>
      </c>
    </row>
    <row r="12" spans="1:6" ht="15" customHeight="1">
      <c r="A12" s="23"/>
      <c r="B12" s="29" t="s">
        <v>556</v>
      </c>
      <c r="C12" s="30">
        <v>0.1</v>
      </c>
      <c r="D12" s="26" t="s">
        <v>60</v>
      </c>
      <c r="E12" s="31">
        <f>GAJI!D26</f>
        <v>100000</v>
      </c>
      <c r="F12" s="32">
        <f>C12*E12</f>
        <v>10000</v>
      </c>
    </row>
    <row r="13" spans="1:6" ht="15" customHeight="1">
      <c r="A13" s="23"/>
      <c r="B13" s="24" t="s">
        <v>731</v>
      </c>
      <c r="C13" s="25"/>
      <c r="D13" s="26"/>
      <c r="E13" s="33" t="s">
        <v>61</v>
      </c>
      <c r="F13" s="34">
        <f>SUM(F9:F12)</f>
        <v>25575</v>
      </c>
    </row>
    <row r="14" spans="1:6" ht="15" customHeight="1">
      <c r="A14" s="23"/>
      <c r="B14" s="29" t="s">
        <v>62</v>
      </c>
      <c r="C14" s="30">
        <v>0.05</v>
      </c>
      <c r="D14" s="26" t="s">
        <v>63</v>
      </c>
      <c r="E14" s="31">
        <f>GAJI!D34</f>
        <v>29100</v>
      </c>
      <c r="F14" s="32">
        <f>C14*E14</f>
        <v>1455</v>
      </c>
    </row>
    <row r="15" spans="1:6" ht="15" customHeight="1">
      <c r="A15" s="23"/>
      <c r="B15" s="29" t="s">
        <v>64</v>
      </c>
      <c r="C15" s="30">
        <v>1.2E-2</v>
      </c>
      <c r="D15" s="26" t="s">
        <v>12</v>
      </c>
      <c r="E15" s="31">
        <f>GAJI!D35</f>
        <v>4188000</v>
      </c>
      <c r="F15" s="32">
        <f>C15*E15</f>
        <v>50256</v>
      </c>
    </row>
    <row r="16" spans="1:6" ht="15" customHeight="1">
      <c r="A16" s="23"/>
      <c r="B16" s="29" t="s">
        <v>65</v>
      </c>
      <c r="C16" s="30">
        <v>8.0000000000000002E-3</v>
      </c>
      <c r="D16" s="26" t="s">
        <v>12</v>
      </c>
      <c r="E16" s="31">
        <f>GAJI!D36</f>
        <v>2750000</v>
      </c>
      <c r="F16" s="32">
        <f>C16*E16</f>
        <v>22000</v>
      </c>
    </row>
    <row r="17" spans="1:6" ht="15" customHeight="1">
      <c r="A17" s="23"/>
      <c r="B17" s="29"/>
      <c r="C17" s="25"/>
      <c r="D17" s="26"/>
      <c r="E17" s="33" t="s">
        <v>61</v>
      </c>
      <c r="F17" s="34">
        <f>SUM(F14:F16)</f>
        <v>73711</v>
      </c>
    </row>
    <row r="18" spans="1:6" ht="15" customHeight="1">
      <c r="A18" s="23"/>
      <c r="B18" s="29"/>
      <c r="C18" s="25"/>
      <c r="D18" s="26"/>
      <c r="E18" s="33" t="s">
        <v>66</v>
      </c>
      <c r="F18" s="35">
        <f>F17+F13</f>
        <v>99286</v>
      </c>
    </row>
    <row r="19" spans="1:6" ht="15" customHeight="1">
      <c r="A19" s="36"/>
      <c r="B19" s="37"/>
      <c r="C19" s="38"/>
      <c r="D19" s="39"/>
      <c r="E19" s="40"/>
      <c r="F19" s="41"/>
    </row>
    <row r="20" spans="1:6" ht="15" customHeight="1">
      <c r="A20" s="17"/>
      <c r="B20" s="48" t="s">
        <v>562</v>
      </c>
      <c r="C20" s="19"/>
      <c r="D20" s="20" t="s">
        <v>10</v>
      </c>
      <c r="E20" s="21"/>
      <c r="F20" s="22"/>
    </row>
    <row r="21" spans="1:6" ht="15" customHeight="1">
      <c r="A21" s="42"/>
      <c r="B21" s="530" t="s">
        <v>552</v>
      </c>
      <c r="C21" s="43"/>
      <c r="D21" s="44"/>
      <c r="E21" s="45"/>
      <c r="F21" s="46"/>
    </row>
    <row r="22" spans="1:6" ht="15" customHeight="1">
      <c r="A22" s="23"/>
      <c r="B22" s="29" t="s">
        <v>553</v>
      </c>
      <c r="C22" s="30">
        <v>5.0000000000000001E-3</v>
      </c>
      <c r="D22" s="26" t="s">
        <v>60</v>
      </c>
      <c r="E22" s="31">
        <f>GAJI!D8</f>
        <v>150000</v>
      </c>
      <c r="F22" s="32">
        <f>C22*E22</f>
        <v>750</v>
      </c>
    </row>
    <row r="23" spans="1:6" ht="15" customHeight="1">
      <c r="A23" s="23"/>
      <c r="B23" s="29" t="s">
        <v>556</v>
      </c>
      <c r="C23" s="30">
        <v>0.1</v>
      </c>
      <c r="D23" s="26" t="s">
        <v>60</v>
      </c>
      <c r="E23" s="31">
        <f>GAJI!D26</f>
        <v>100000</v>
      </c>
      <c r="F23" s="32">
        <f>C23*E23</f>
        <v>10000</v>
      </c>
    </row>
    <row r="24" spans="1:6" ht="15" customHeight="1">
      <c r="A24" s="23"/>
      <c r="B24" s="29"/>
      <c r="C24" s="25"/>
      <c r="D24" s="26"/>
      <c r="E24" s="33" t="s">
        <v>61</v>
      </c>
      <c r="F24" s="34">
        <f>SUM(F22:F23)</f>
        <v>10750</v>
      </c>
    </row>
    <row r="25" spans="1:6" ht="15" customHeight="1">
      <c r="A25" s="23"/>
      <c r="B25" s="29"/>
      <c r="C25" s="25"/>
      <c r="D25" s="26"/>
      <c r="E25" s="33" t="s">
        <v>66</v>
      </c>
      <c r="F25" s="47">
        <f>SUM(F24)</f>
        <v>10750</v>
      </c>
    </row>
    <row r="26" spans="1:6" ht="15" customHeight="1">
      <c r="A26" s="23"/>
      <c r="B26" s="29"/>
      <c r="C26" s="25"/>
      <c r="D26" s="26"/>
      <c r="E26" s="33"/>
      <c r="F26" s="34"/>
    </row>
    <row r="27" spans="1:6" ht="15" customHeight="1">
      <c r="A27" s="17"/>
      <c r="B27" s="18" t="s">
        <v>566</v>
      </c>
      <c r="C27" s="19"/>
      <c r="D27" s="20" t="s">
        <v>10</v>
      </c>
      <c r="E27" s="21"/>
      <c r="F27" s="22"/>
    </row>
    <row r="28" spans="1:6" ht="15" customHeight="1">
      <c r="A28" s="23"/>
      <c r="B28" s="114" t="s">
        <v>552</v>
      </c>
      <c r="C28" s="25"/>
      <c r="D28" s="26"/>
      <c r="E28" s="27"/>
      <c r="F28" s="28"/>
    </row>
    <row r="29" spans="1:6" ht="15" customHeight="1">
      <c r="A29" s="23"/>
      <c r="B29" s="29" t="s">
        <v>553</v>
      </c>
      <c r="C29" s="30">
        <v>0.05</v>
      </c>
      <c r="D29" s="26" t="s">
        <v>60</v>
      </c>
      <c r="E29" s="31">
        <f>GAJI!D8</f>
        <v>150000</v>
      </c>
      <c r="F29" s="32">
        <f>C29*E29</f>
        <v>7500</v>
      </c>
    </row>
    <row r="30" spans="1:6" ht="15" customHeight="1">
      <c r="A30" s="23"/>
      <c r="B30" s="29" t="s">
        <v>556</v>
      </c>
      <c r="C30" s="30">
        <v>0.1</v>
      </c>
      <c r="D30" s="26" t="s">
        <v>60</v>
      </c>
      <c r="E30" s="31">
        <f>GAJI!D26</f>
        <v>100000</v>
      </c>
      <c r="F30" s="32">
        <f>C30*E30</f>
        <v>10000</v>
      </c>
    </row>
    <row r="31" spans="1:6" ht="15" customHeight="1">
      <c r="A31" s="23"/>
      <c r="B31" s="29"/>
      <c r="C31" s="25"/>
      <c r="D31" s="26"/>
      <c r="E31" s="33" t="s">
        <v>61</v>
      </c>
      <c r="F31" s="34">
        <f>SUM(F29:F30)</f>
        <v>17500</v>
      </c>
    </row>
    <row r="32" spans="1:6" ht="15" customHeight="1">
      <c r="A32" s="23"/>
      <c r="B32" s="29"/>
      <c r="C32" s="25"/>
      <c r="D32" s="26"/>
      <c r="E32" s="33" t="s">
        <v>66</v>
      </c>
      <c r="F32" s="35">
        <f>SUM(F31)</f>
        <v>17500</v>
      </c>
    </row>
    <row r="33" spans="1:6" ht="15" customHeight="1">
      <c r="A33" s="23"/>
      <c r="B33" s="29"/>
      <c r="C33" s="25"/>
      <c r="D33" s="26"/>
      <c r="E33" s="33"/>
      <c r="F33" s="34"/>
    </row>
    <row r="34" spans="1:6" ht="15" customHeight="1">
      <c r="A34" s="17"/>
      <c r="B34" s="18" t="s">
        <v>563</v>
      </c>
      <c r="C34" s="19"/>
      <c r="D34" s="20" t="s">
        <v>12</v>
      </c>
      <c r="E34" s="21"/>
      <c r="F34" s="22"/>
    </row>
    <row r="35" spans="1:6" ht="15" customHeight="1">
      <c r="A35" s="23"/>
      <c r="B35" s="114" t="s">
        <v>552</v>
      </c>
      <c r="C35" s="25"/>
      <c r="D35" s="26"/>
      <c r="E35" s="27"/>
      <c r="F35" s="28"/>
    </row>
    <row r="36" spans="1:6" ht="15" customHeight="1">
      <c r="A36" s="23"/>
      <c r="B36" s="29" t="s">
        <v>553</v>
      </c>
      <c r="C36" s="30">
        <v>2.5000000000000001E-2</v>
      </c>
      <c r="D36" s="26" t="s">
        <v>60</v>
      </c>
      <c r="E36" s="31">
        <f>GAJI!D8</f>
        <v>150000</v>
      </c>
      <c r="F36" s="32">
        <f>C36*E36</f>
        <v>3750</v>
      </c>
    </row>
    <row r="37" spans="1:6" ht="15" customHeight="1">
      <c r="A37" s="23"/>
      <c r="B37" s="29" t="s">
        <v>556</v>
      </c>
      <c r="C37" s="30">
        <v>0.75</v>
      </c>
      <c r="D37" s="26" t="s">
        <v>60</v>
      </c>
      <c r="E37" s="31">
        <f>GAJI!D26</f>
        <v>100000</v>
      </c>
      <c r="F37" s="32">
        <f>C37*E37</f>
        <v>75000</v>
      </c>
    </row>
    <row r="38" spans="1:6" ht="15" customHeight="1">
      <c r="A38" s="23"/>
      <c r="B38" s="29"/>
      <c r="C38" s="25"/>
      <c r="D38" s="26"/>
      <c r="E38" s="33" t="s">
        <v>61</v>
      </c>
      <c r="F38" s="34">
        <f>SUM(F36:F37)</f>
        <v>78750</v>
      </c>
    </row>
    <row r="39" spans="1:6" ht="15" customHeight="1">
      <c r="A39" s="23"/>
      <c r="B39" s="29"/>
      <c r="C39" s="25"/>
      <c r="D39" s="26"/>
      <c r="E39" s="33" t="s">
        <v>66</v>
      </c>
      <c r="F39" s="35">
        <f>SUM(F38)</f>
        <v>78750</v>
      </c>
    </row>
    <row r="40" spans="1:6" ht="15" customHeight="1">
      <c r="A40" s="23"/>
      <c r="B40" s="29"/>
      <c r="C40" s="25"/>
      <c r="D40" s="26"/>
      <c r="E40" s="33"/>
      <c r="F40" s="34"/>
    </row>
    <row r="41" spans="1:6" ht="15" customHeight="1">
      <c r="A41" s="17"/>
      <c r="B41" s="48" t="s">
        <v>564</v>
      </c>
      <c r="C41" s="19"/>
      <c r="D41" s="20" t="s">
        <v>12</v>
      </c>
      <c r="E41" s="21"/>
      <c r="F41" s="22"/>
    </row>
    <row r="42" spans="1:6" ht="15" customHeight="1">
      <c r="A42" s="49"/>
      <c r="B42" s="114" t="s">
        <v>552</v>
      </c>
      <c r="C42" s="50"/>
      <c r="D42" s="51"/>
      <c r="E42" s="52"/>
      <c r="F42" s="53"/>
    </row>
    <row r="43" spans="1:6" ht="15" customHeight="1">
      <c r="A43" s="23"/>
      <c r="B43" s="29" t="s">
        <v>553</v>
      </c>
      <c r="C43" s="30">
        <v>1.9E-2</v>
      </c>
      <c r="D43" s="26" t="s">
        <v>60</v>
      </c>
      <c r="E43" s="31">
        <f>GAJI!D8</f>
        <v>150000</v>
      </c>
      <c r="F43" s="32">
        <f>C43*E43</f>
        <v>2850</v>
      </c>
    </row>
    <row r="44" spans="1:6" ht="15" customHeight="1">
      <c r="A44" s="23"/>
      <c r="B44" s="29" t="s">
        <v>556</v>
      </c>
      <c r="C44" s="30">
        <v>0.10199999999999999</v>
      </c>
      <c r="D44" s="26" t="s">
        <v>60</v>
      </c>
      <c r="E44" s="31">
        <f>GAJI!D26</f>
        <v>100000</v>
      </c>
      <c r="F44" s="32">
        <f>C44*E44</f>
        <v>10200</v>
      </c>
    </row>
    <row r="45" spans="1:6" ht="15" customHeight="1">
      <c r="A45" s="23"/>
      <c r="B45" s="29"/>
      <c r="C45" s="25"/>
      <c r="D45" s="26"/>
      <c r="E45" s="33" t="s">
        <v>61</v>
      </c>
      <c r="F45" s="34">
        <f>SUM(F43:F44)</f>
        <v>13050</v>
      </c>
    </row>
    <row r="46" spans="1:6" ht="15" customHeight="1">
      <c r="A46" s="23"/>
      <c r="B46" s="29"/>
      <c r="C46" s="25"/>
      <c r="D46" s="26"/>
      <c r="E46" s="33" t="s">
        <v>66</v>
      </c>
      <c r="F46" s="35">
        <f>SUM(F45)</f>
        <v>13050</v>
      </c>
    </row>
    <row r="47" spans="1:6" ht="15" customHeight="1">
      <c r="A47" s="23"/>
      <c r="B47" s="29"/>
      <c r="C47" s="25"/>
      <c r="D47" s="26"/>
      <c r="E47" s="33"/>
      <c r="F47" s="34"/>
    </row>
    <row r="48" spans="1:6" ht="15" customHeight="1">
      <c r="A48" s="17"/>
      <c r="B48" s="18" t="s">
        <v>565</v>
      </c>
      <c r="C48" s="19"/>
      <c r="D48" s="20" t="s">
        <v>12</v>
      </c>
      <c r="E48" s="21"/>
      <c r="F48" s="22"/>
    </row>
    <row r="49" spans="1:6" ht="15" customHeight="1">
      <c r="A49" s="23"/>
      <c r="B49" s="114" t="s">
        <v>552</v>
      </c>
      <c r="C49" s="25"/>
      <c r="D49" s="26"/>
      <c r="E49" s="27"/>
      <c r="F49" s="28"/>
    </row>
    <row r="50" spans="1:6" ht="15" customHeight="1">
      <c r="A50" s="23"/>
      <c r="B50" s="29" t="s">
        <v>553</v>
      </c>
      <c r="C50" s="30">
        <v>0.01</v>
      </c>
      <c r="D50" s="26" t="s">
        <v>60</v>
      </c>
      <c r="E50" s="31">
        <f>GAJI!$D$8</f>
        <v>150000</v>
      </c>
      <c r="F50" s="32">
        <f>C50*E50</f>
        <v>1500</v>
      </c>
    </row>
    <row r="51" spans="1:6" ht="15" customHeight="1">
      <c r="A51" s="23"/>
      <c r="B51" s="29" t="s">
        <v>556</v>
      </c>
      <c r="C51" s="30">
        <v>0.3</v>
      </c>
      <c r="D51" s="26" t="s">
        <v>60</v>
      </c>
      <c r="E51" s="31">
        <f>GAJI!$D$26</f>
        <v>100000</v>
      </c>
      <c r="F51" s="32">
        <f>C51*E51</f>
        <v>30000</v>
      </c>
    </row>
    <row r="52" spans="1:6" ht="15" customHeight="1">
      <c r="A52" s="23"/>
      <c r="B52" s="24" t="s">
        <v>732</v>
      </c>
      <c r="C52" s="25"/>
      <c r="D52" s="26"/>
      <c r="E52" s="33" t="s">
        <v>61</v>
      </c>
      <c r="F52" s="34">
        <f>SUM(F50:F51)</f>
        <v>31500</v>
      </c>
    </row>
    <row r="53" spans="1:6" ht="15" customHeight="1">
      <c r="A53" s="23"/>
      <c r="B53" s="29" t="s">
        <v>67</v>
      </c>
      <c r="C53" s="30">
        <v>1.2</v>
      </c>
      <c r="D53" s="26" t="s">
        <v>12</v>
      </c>
      <c r="E53" s="31">
        <f>GAJI!D39</f>
        <v>146666.66666666666</v>
      </c>
      <c r="F53" s="32">
        <f>C53*E53</f>
        <v>175999.99999999997</v>
      </c>
    </row>
    <row r="54" spans="1:6" ht="15" customHeight="1">
      <c r="A54" s="23"/>
      <c r="B54" s="29"/>
      <c r="C54" s="25"/>
      <c r="D54" s="26"/>
      <c r="E54" s="33" t="s">
        <v>61</v>
      </c>
      <c r="F54" s="34">
        <f>SUM(F53)</f>
        <v>175999.99999999997</v>
      </c>
    </row>
    <row r="55" spans="1:6" ht="15" customHeight="1">
      <c r="A55" s="23"/>
      <c r="B55" s="29"/>
      <c r="C55" s="25"/>
      <c r="D55" s="26"/>
      <c r="E55" s="33" t="s">
        <v>66</v>
      </c>
      <c r="F55" s="35">
        <f>SUM(F54,F52)</f>
        <v>207499.99999999997</v>
      </c>
    </row>
    <row r="56" spans="1:6" ht="15" customHeight="1">
      <c r="A56" s="23"/>
      <c r="B56" s="29"/>
      <c r="C56" s="25"/>
      <c r="D56" s="26"/>
      <c r="E56" s="33"/>
      <c r="F56" s="34"/>
    </row>
    <row r="57" spans="1:6" ht="15" customHeight="1">
      <c r="A57" s="17"/>
      <c r="B57" s="18" t="s">
        <v>733</v>
      </c>
      <c r="C57" s="19"/>
      <c r="D57" s="20" t="s">
        <v>12</v>
      </c>
      <c r="E57" s="21"/>
      <c r="F57" s="22"/>
    </row>
    <row r="58" spans="1:6" ht="15" customHeight="1">
      <c r="A58" s="23"/>
      <c r="B58" s="114" t="s">
        <v>552</v>
      </c>
      <c r="C58" s="25"/>
      <c r="D58" s="26"/>
      <c r="E58" s="27"/>
      <c r="F58" s="28"/>
    </row>
    <row r="59" spans="1:6" ht="15" customHeight="1">
      <c r="A59" s="23"/>
      <c r="B59" s="29" t="s">
        <v>553</v>
      </c>
      <c r="C59" s="30">
        <v>0.01</v>
      </c>
      <c r="D59" s="26" t="s">
        <v>60</v>
      </c>
      <c r="E59" s="31">
        <f>GAJI!$D$8</f>
        <v>150000</v>
      </c>
      <c r="F59" s="32">
        <f>C59*E59</f>
        <v>1500</v>
      </c>
    </row>
    <row r="60" spans="1:6" ht="15" customHeight="1">
      <c r="A60" s="23"/>
      <c r="B60" s="29" t="s">
        <v>556</v>
      </c>
      <c r="C60" s="30">
        <v>0.3</v>
      </c>
      <c r="D60" s="26" t="s">
        <v>60</v>
      </c>
      <c r="E60" s="31">
        <f>GAJI!$D$26</f>
        <v>100000</v>
      </c>
      <c r="F60" s="32">
        <f>C60*E60</f>
        <v>30000</v>
      </c>
    </row>
    <row r="61" spans="1:6" ht="15" customHeight="1">
      <c r="A61" s="23"/>
      <c r="B61" s="24" t="s">
        <v>732</v>
      </c>
      <c r="C61" s="25"/>
      <c r="D61" s="26"/>
      <c r="E61" s="33" t="s">
        <v>61</v>
      </c>
      <c r="F61" s="34">
        <f>SUM(F59:F60)</f>
        <v>31500</v>
      </c>
    </row>
    <row r="62" spans="1:6" ht="15" customHeight="1">
      <c r="A62" s="23"/>
      <c r="B62" s="29" t="s">
        <v>423</v>
      </c>
      <c r="C62" s="30">
        <v>1.2</v>
      </c>
      <c r="D62" s="26" t="s">
        <v>12</v>
      </c>
      <c r="E62" s="31">
        <f>E53</f>
        <v>146666.66666666666</v>
      </c>
      <c r="F62" s="32">
        <f>C62*E62</f>
        <v>175999.99999999997</v>
      </c>
    </row>
    <row r="63" spans="1:6" ht="15" customHeight="1">
      <c r="A63" s="23"/>
      <c r="B63" s="29"/>
      <c r="C63" s="25"/>
      <c r="D63" s="26"/>
      <c r="E63" s="33" t="s">
        <v>61</v>
      </c>
      <c r="F63" s="34">
        <f>SUM(F62)</f>
        <v>175999.99999999997</v>
      </c>
    </row>
    <row r="64" spans="1:6" ht="15" customHeight="1">
      <c r="A64" s="23"/>
      <c r="B64" s="29"/>
      <c r="C64" s="25"/>
      <c r="D64" s="26"/>
      <c r="E64" s="33" t="s">
        <v>66</v>
      </c>
      <c r="F64" s="35">
        <f>SUM(F63,F61)</f>
        <v>207499.99999999997</v>
      </c>
    </row>
    <row r="65" spans="1:6" ht="15" customHeight="1">
      <c r="A65" s="54"/>
      <c r="B65" s="55"/>
      <c r="C65" s="56"/>
      <c r="D65" s="57"/>
      <c r="E65" s="58"/>
      <c r="F65" s="59"/>
    </row>
    <row r="66" spans="1:6" ht="15" customHeight="1">
      <c r="A66" s="17"/>
      <c r="B66" s="18" t="s">
        <v>567</v>
      </c>
      <c r="C66" s="19"/>
      <c r="D66" s="20" t="s">
        <v>12</v>
      </c>
      <c r="E66" s="21"/>
      <c r="F66" s="22"/>
    </row>
    <row r="67" spans="1:6" ht="15" customHeight="1">
      <c r="A67" s="23"/>
      <c r="B67" s="24" t="s">
        <v>559</v>
      </c>
      <c r="C67" s="25"/>
      <c r="D67" s="26"/>
      <c r="E67" s="27"/>
      <c r="F67" s="28"/>
    </row>
    <row r="68" spans="1:6" ht="15" customHeight="1">
      <c r="A68" s="23"/>
      <c r="B68" s="29" t="s">
        <v>557</v>
      </c>
      <c r="C68" s="30">
        <v>2.5000000000000001E-2</v>
      </c>
      <c r="D68" s="26" t="s">
        <v>68</v>
      </c>
      <c r="E68" s="31">
        <f>GAJI!$D$8</f>
        <v>150000</v>
      </c>
      <c r="F68" s="32">
        <f>E68*C68</f>
        <v>3750</v>
      </c>
    </row>
    <row r="69" spans="1:6" ht="15" customHeight="1">
      <c r="A69" s="23"/>
      <c r="B69" s="29" t="s">
        <v>558</v>
      </c>
      <c r="C69" s="30">
        <v>0.25</v>
      </c>
      <c r="D69" s="26" t="s">
        <v>68</v>
      </c>
      <c r="E69" s="31">
        <f>GAJI!$D$26</f>
        <v>100000</v>
      </c>
      <c r="F69" s="32">
        <f>E69*C69</f>
        <v>25000</v>
      </c>
    </row>
    <row r="70" spans="1:6" ht="15" customHeight="1">
      <c r="A70" s="23"/>
      <c r="B70" s="24" t="s">
        <v>734</v>
      </c>
      <c r="C70" s="25"/>
      <c r="D70" s="26"/>
      <c r="E70" s="33" t="s">
        <v>61</v>
      </c>
      <c r="F70" s="34">
        <f>SUM(F67:F69)</f>
        <v>28750</v>
      </c>
    </row>
    <row r="71" spans="1:6" ht="15" customHeight="1">
      <c r="A71" s="23"/>
      <c r="B71" s="29" t="s">
        <v>69</v>
      </c>
      <c r="C71" s="30">
        <v>1.2</v>
      </c>
      <c r="D71" s="26" t="s">
        <v>12</v>
      </c>
      <c r="E71" s="31">
        <v>200000</v>
      </c>
      <c r="F71" s="32">
        <f>E71*C71</f>
        <v>240000</v>
      </c>
    </row>
    <row r="72" spans="1:6" ht="15" customHeight="1">
      <c r="A72" s="23"/>
      <c r="B72" s="29"/>
      <c r="C72" s="25"/>
      <c r="D72" s="26"/>
      <c r="E72" s="33" t="s">
        <v>61</v>
      </c>
      <c r="F72" s="34">
        <f>SUM(F71)</f>
        <v>240000</v>
      </c>
    </row>
    <row r="73" spans="1:6" ht="15" customHeight="1">
      <c r="A73" s="23"/>
      <c r="B73" s="29"/>
      <c r="C73" s="25"/>
      <c r="D73" s="26"/>
      <c r="E73" s="33" t="s">
        <v>66</v>
      </c>
      <c r="F73" s="47">
        <f>SUM(F72,F70)</f>
        <v>268750</v>
      </c>
    </row>
    <row r="74" spans="1:6" ht="15" customHeight="1">
      <c r="A74" s="54"/>
      <c r="B74" s="55"/>
      <c r="C74" s="56"/>
      <c r="D74" s="57"/>
      <c r="E74" s="58"/>
      <c r="F74" s="59"/>
    </row>
    <row r="75" spans="1:6" ht="15" customHeight="1">
      <c r="A75" s="17"/>
      <c r="B75" s="48" t="s">
        <v>568</v>
      </c>
      <c r="C75" s="19"/>
      <c r="D75" s="20" t="s">
        <v>49</v>
      </c>
      <c r="E75" s="21"/>
      <c r="F75" s="22"/>
    </row>
    <row r="76" spans="1:6" ht="15" customHeight="1">
      <c r="A76" s="23"/>
      <c r="B76" s="114" t="s">
        <v>552</v>
      </c>
      <c r="C76" s="25"/>
      <c r="D76" s="26"/>
      <c r="E76" s="27"/>
      <c r="F76" s="28"/>
    </row>
    <row r="77" spans="1:6" ht="15" customHeight="1">
      <c r="A77" s="23"/>
      <c r="B77" s="29" t="s">
        <v>553</v>
      </c>
      <c r="C77" s="30">
        <v>7.1999999999999995E-2</v>
      </c>
      <c r="D77" s="26" t="s">
        <v>60</v>
      </c>
      <c r="E77" s="31">
        <f>GAJI!D8</f>
        <v>150000</v>
      </c>
      <c r="F77" s="32">
        <f>C77*E77</f>
        <v>10800</v>
      </c>
    </row>
    <row r="78" spans="1:6" ht="15" customHeight="1">
      <c r="A78" s="23"/>
      <c r="B78" s="29" t="s">
        <v>556</v>
      </c>
      <c r="C78" s="30">
        <v>1.44</v>
      </c>
      <c r="D78" s="26" t="s">
        <v>60</v>
      </c>
      <c r="E78" s="31">
        <f>GAJI!D26</f>
        <v>100000</v>
      </c>
      <c r="F78" s="32">
        <f>C78*E78</f>
        <v>144000</v>
      </c>
    </row>
    <row r="79" spans="1:6" ht="15" customHeight="1">
      <c r="A79" s="23"/>
      <c r="B79" s="24" t="s">
        <v>70</v>
      </c>
      <c r="C79" s="25"/>
      <c r="D79" s="26"/>
      <c r="E79" s="33" t="s">
        <v>61</v>
      </c>
      <c r="F79" s="34">
        <f>SUM(F77:F78)</f>
        <v>154800</v>
      </c>
    </row>
    <row r="80" spans="1:6" ht="15" customHeight="1">
      <c r="A80" s="23"/>
      <c r="B80" s="29" t="s">
        <v>71</v>
      </c>
      <c r="C80" s="30">
        <v>1.2</v>
      </c>
      <c r="D80" s="26" t="s">
        <v>72</v>
      </c>
      <c r="E80" s="31" t="e">
        <f>GAJI!#REF!</f>
        <v>#REF!</v>
      </c>
      <c r="F80" s="32" t="e">
        <f>C80*E80</f>
        <v>#REF!</v>
      </c>
    </row>
    <row r="81" spans="1:6" ht="15" customHeight="1">
      <c r="A81" s="23"/>
      <c r="B81" s="29"/>
      <c r="C81" s="25"/>
      <c r="D81" s="26"/>
      <c r="E81" s="33" t="s">
        <v>61</v>
      </c>
      <c r="F81" s="34" t="e">
        <f>SUM(F80)</f>
        <v>#REF!</v>
      </c>
    </row>
    <row r="82" spans="1:6" ht="15" customHeight="1">
      <c r="A82" s="60"/>
      <c r="B82" s="24"/>
      <c r="C82" s="25"/>
      <c r="D82" s="26"/>
      <c r="E82" s="33" t="s">
        <v>66</v>
      </c>
      <c r="F82" s="34" t="e">
        <f>SUM(F81,F79)</f>
        <v>#REF!</v>
      </c>
    </row>
    <row r="83" spans="1:6" ht="15" customHeight="1">
      <c r="A83" s="61"/>
      <c r="B83" s="62"/>
      <c r="C83" s="38"/>
      <c r="D83" s="39"/>
      <c r="E83" s="40" t="s">
        <v>73</v>
      </c>
      <c r="F83" s="63" t="e">
        <f>F82/3</f>
        <v>#REF!</v>
      </c>
    </row>
    <row r="84" spans="1:6" ht="15" customHeight="1" thickBot="1">
      <c r="A84" s="64"/>
      <c r="B84" s="65"/>
      <c r="C84" s="66"/>
      <c r="D84" s="67"/>
      <c r="E84" s="68"/>
      <c r="F84" s="69"/>
    </row>
    <row r="85" spans="1:6" ht="15" customHeight="1">
      <c r="A85" s="70"/>
      <c r="B85" s="71" t="s">
        <v>658</v>
      </c>
      <c r="C85" s="72"/>
      <c r="D85" s="73" t="s">
        <v>12</v>
      </c>
      <c r="E85" s="74"/>
      <c r="F85" s="75"/>
    </row>
    <row r="86" spans="1:6" ht="15" customHeight="1">
      <c r="A86" s="23"/>
      <c r="B86" s="531" t="s">
        <v>552</v>
      </c>
      <c r="C86" s="25"/>
      <c r="D86" s="26"/>
      <c r="E86" s="27"/>
      <c r="F86" s="28"/>
    </row>
    <row r="87" spans="1:6" ht="15" customHeight="1">
      <c r="A87" s="23"/>
      <c r="B87" s="29" t="s">
        <v>553</v>
      </c>
      <c r="C87" s="30">
        <v>7.4999999999999997E-2</v>
      </c>
      <c r="D87" s="26" t="s">
        <v>60</v>
      </c>
      <c r="E87" s="31">
        <f t="shared" ref="E87:E90" si="0">E100</f>
        <v>150000</v>
      </c>
      <c r="F87" s="32">
        <f>C87*E87</f>
        <v>11250</v>
      </c>
    </row>
    <row r="88" spans="1:6" ht="15" customHeight="1">
      <c r="A88" s="23"/>
      <c r="B88" s="29" t="s">
        <v>554</v>
      </c>
      <c r="C88" s="30">
        <v>7.4999999999999997E-2</v>
      </c>
      <c r="D88" s="26" t="s">
        <v>60</v>
      </c>
      <c r="E88" s="31">
        <f t="shared" si="0"/>
        <v>140000</v>
      </c>
      <c r="F88" s="32">
        <f>C88*E88</f>
        <v>10500</v>
      </c>
    </row>
    <row r="89" spans="1:6" ht="15" customHeight="1">
      <c r="A89" s="23"/>
      <c r="B89" s="29" t="s">
        <v>555</v>
      </c>
      <c r="C89" s="30">
        <v>0.75</v>
      </c>
      <c r="D89" s="26" t="s">
        <v>60</v>
      </c>
      <c r="E89" s="31">
        <f t="shared" si="0"/>
        <v>135000</v>
      </c>
      <c r="F89" s="32">
        <f>C89*E89</f>
        <v>101250</v>
      </c>
    </row>
    <row r="90" spans="1:6" ht="15" customHeight="1">
      <c r="A90" s="23"/>
      <c r="B90" s="29" t="s">
        <v>556</v>
      </c>
      <c r="C90" s="30">
        <v>1.5</v>
      </c>
      <c r="D90" s="26" t="s">
        <v>60</v>
      </c>
      <c r="E90" s="31">
        <f t="shared" si="0"/>
        <v>115000</v>
      </c>
      <c r="F90" s="32">
        <f>C90*E90</f>
        <v>172500</v>
      </c>
    </row>
    <row r="91" spans="1:6" ht="15" customHeight="1">
      <c r="A91" s="23"/>
      <c r="B91" s="24" t="s">
        <v>732</v>
      </c>
      <c r="C91" s="25"/>
      <c r="D91" s="26"/>
      <c r="E91" s="33" t="s">
        <v>61</v>
      </c>
      <c r="F91" s="34">
        <f>SUM(F87:F90)</f>
        <v>295500</v>
      </c>
    </row>
    <row r="92" spans="1:6" ht="15" customHeight="1">
      <c r="A92" s="23"/>
      <c r="B92" s="29" t="s">
        <v>74</v>
      </c>
      <c r="C92" s="30">
        <v>4.04</v>
      </c>
      <c r="D92" s="26" t="s">
        <v>75</v>
      </c>
      <c r="E92" s="31">
        <f>GAJI!$D$37</f>
        <v>53500</v>
      </c>
      <c r="F92" s="32">
        <f>C92*E92</f>
        <v>216140</v>
      </c>
    </row>
    <row r="93" spans="1:6" ht="15" customHeight="1">
      <c r="A93" s="23"/>
      <c r="B93" s="29" t="s">
        <v>76</v>
      </c>
      <c r="C93" s="30">
        <v>0.48499999999999999</v>
      </c>
      <c r="D93" s="26" t="s">
        <v>77</v>
      </c>
      <c r="E93" s="31">
        <f>GAJI!$D$38</f>
        <v>186666.66666666666</v>
      </c>
      <c r="F93" s="32">
        <f>C93*E93</f>
        <v>90533.333333333328</v>
      </c>
    </row>
    <row r="94" spans="1:6" ht="15" customHeight="1">
      <c r="A94" s="23"/>
      <c r="B94" s="29" t="s">
        <v>78</v>
      </c>
      <c r="C94" s="30">
        <v>1.2</v>
      </c>
      <c r="D94" s="26" t="s">
        <v>77</v>
      </c>
      <c r="E94" s="31">
        <v>450000</v>
      </c>
      <c r="F94" s="32">
        <f>C94*E94</f>
        <v>540000</v>
      </c>
    </row>
    <row r="95" spans="1:6" ht="15" customHeight="1">
      <c r="A95" s="23"/>
      <c r="B95" s="29"/>
      <c r="C95" s="25"/>
      <c r="D95" s="26"/>
      <c r="E95" s="33" t="s">
        <v>61</v>
      </c>
      <c r="F95" s="34">
        <f>SUM(F92:F94)</f>
        <v>846673.33333333326</v>
      </c>
    </row>
    <row r="96" spans="1:6" ht="15" customHeight="1">
      <c r="A96" s="23"/>
      <c r="B96" s="29"/>
      <c r="C96" s="25"/>
      <c r="D96" s="26"/>
      <c r="E96" s="33" t="s">
        <v>66</v>
      </c>
      <c r="F96" s="35">
        <f>SUM(F95,F91)</f>
        <v>1142173.3333333333</v>
      </c>
    </row>
    <row r="97" spans="1:6" ht="15" customHeight="1" thickBot="1">
      <c r="A97" s="64"/>
      <c r="B97" s="65"/>
      <c r="C97" s="66"/>
      <c r="D97" s="67"/>
      <c r="E97" s="68"/>
      <c r="F97" s="69"/>
    </row>
    <row r="98" spans="1:6" ht="15" customHeight="1">
      <c r="A98" s="17"/>
      <c r="B98" s="76" t="s">
        <v>659</v>
      </c>
      <c r="C98" s="19"/>
      <c r="D98" s="20" t="s">
        <v>12</v>
      </c>
      <c r="E98" s="21"/>
      <c r="F98" s="22"/>
    </row>
    <row r="99" spans="1:6" ht="15" customHeight="1">
      <c r="A99" s="23"/>
      <c r="B99" s="531" t="s">
        <v>552</v>
      </c>
      <c r="C99" s="25"/>
      <c r="D99" s="26"/>
      <c r="E99" s="27"/>
      <c r="F99" s="28"/>
    </row>
    <row r="100" spans="1:6" ht="15" customHeight="1">
      <c r="A100" s="23"/>
      <c r="B100" s="29" t="s">
        <v>553</v>
      </c>
      <c r="C100" s="30">
        <v>3.9E-2</v>
      </c>
      <c r="D100" s="26" t="s">
        <v>60</v>
      </c>
      <c r="E100" s="31">
        <f t="shared" ref="E100:E103" si="1">E111</f>
        <v>150000</v>
      </c>
      <c r="F100" s="32">
        <f>C100*E100</f>
        <v>5850</v>
      </c>
    </row>
    <row r="101" spans="1:6" ht="15" customHeight="1">
      <c r="A101" s="23"/>
      <c r="B101" s="29" t="s">
        <v>554</v>
      </c>
      <c r="C101" s="30">
        <v>3.9E-2</v>
      </c>
      <c r="D101" s="26" t="s">
        <v>60</v>
      </c>
      <c r="E101" s="31">
        <f t="shared" si="1"/>
        <v>140000</v>
      </c>
      <c r="F101" s="32">
        <f>C101*E101</f>
        <v>5460</v>
      </c>
    </row>
    <row r="102" spans="1:6" ht="15" customHeight="1">
      <c r="A102" s="23"/>
      <c r="B102" s="29" t="s">
        <v>555</v>
      </c>
      <c r="C102" s="30">
        <v>0.39</v>
      </c>
      <c r="D102" s="26" t="s">
        <v>60</v>
      </c>
      <c r="E102" s="31">
        <f t="shared" si="1"/>
        <v>135000</v>
      </c>
      <c r="F102" s="32">
        <f>C102*E102</f>
        <v>52650</v>
      </c>
    </row>
    <row r="103" spans="1:6" ht="15" customHeight="1">
      <c r="A103" s="23"/>
      <c r="B103" s="29" t="s">
        <v>556</v>
      </c>
      <c r="C103" s="30">
        <v>0.78</v>
      </c>
      <c r="D103" s="26" t="s">
        <v>60</v>
      </c>
      <c r="E103" s="31">
        <f t="shared" si="1"/>
        <v>115000</v>
      </c>
      <c r="F103" s="32">
        <f>C103*E103</f>
        <v>89700</v>
      </c>
    </row>
    <row r="104" spans="1:6" ht="15" customHeight="1">
      <c r="A104" s="23"/>
      <c r="B104" s="24" t="s">
        <v>732</v>
      </c>
      <c r="C104" s="25"/>
      <c r="D104" s="26"/>
      <c r="E104" s="33" t="s">
        <v>61</v>
      </c>
      <c r="F104" s="34">
        <f>SUM(F100:F103)</f>
        <v>153660</v>
      </c>
    </row>
    <row r="105" spans="1:6" ht="15" customHeight="1">
      <c r="A105" s="23"/>
      <c r="B105" s="29" t="s">
        <v>67</v>
      </c>
      <c r="C105" s="30">
        <v>0.432</v>
      </c>
      <c r="D105" s="26" t="s">
        <v>77</v>
      </c>
      <c r="E105" s="31">
        <f>GAJI!$D$39</f>
        <v>146666.66666666666</v>
      </c>
      <c r="F105" s="32">
        <f>C105*E105</f>
        <v>63359.999999999993</v>
      </c>
    </row>
    <row r="106" spans="1:6" ht="15" customHeight="1">
      <c r="A106" s="23"/>
      <c r="B106" s="29" t="s">
        <v>78</v>
      </c>
      <c r="C106" s="30">
        <v>1.2</v>
      </c>
      <c r="D106" s="26" t="s">
        <v>77</v>
      </c>
      <c r="E106" s="31">
        <v>450000</v>
      </c>
      <c r="F106" s="32">
        <f>C106*E106</f>
        <v>540000</v>
      </c>
    </row>
    <row r="107" spans="1:6" ht="15" customHeight="1">
      <c r="A107" s="23"/>
      <c r="B107" s="29"/>
      <c r="C107" s="25"/>
      <c r="D107" s="26"/>
      <c r="E107" s="33" t="s">
        <v>61</v>
      </c>
      <c r="F107" s="34">
        <f>SUM(F105:F106)</f>
        <v>603360</v>
      </c>
    </row>
    <row r="108" spans="1:6" ht="15" customHeight="1" thickBot="1">
      <c r="A108" s="23"/>
      <c r="B108" s="29"/>
      <c r="C108" s="25"/>
      <c r="D108" s="26"/>
      <c r="E108" s="33" t="s">
        <v>66</v>
      </c>
      <c r="F108" s="35">
        <f>SUM(F107,F104)</f>
        <v>757020</v>
      </c>
    </row>
    <row r="109" spans="1:6" ht="15" customHeight="1">
      <c r="A109" s="70"/>
      <c r="B109" s="77" t="s">
        <v>569</v>
      </c>
      <c r="C109" s="72"/>
      <c r="D109" s="73" t="s">
        <v>12</v>
      </c>
      <c r="E109" s="74"/>
      <c r="F109" s="75"/>
    </row>
    <row r="110" spans="1:6" ht="15" customHeight="1">
      <c r="A110" s="23"/>
      <c r="B110" s="114" t="s">
        <v>552</v>
      </c>
      <c r="C110" s="25"/>
      <c r="D110" s="26"/>
      <c r="E110" s="27"/>
      <c r="F110" s="28"/>
    </row>
    <row r="111" spans="1:6" ht="15" customHeight="1">
      <c r="A111" s="23"/>
      <c r="B111" s="29" t="s">
        <v>553</v>
      </c>
      <c r="C111" s="30">
        <v>0.06</v>
      </c>
      <c r="D111" s="26" t="s">
        <v>60</v>
      </c>
      <c r="E111" s="31">
        <f>GAJI!D8</f>
        <v>150000</v>
      </c>
      <c r="F111" s="32">
        <f>C111*E111</f>
        <v>9000</v>
      </c>
    </row>
    <row r="112" spans="1:6" ht="15" customHeight="1">
      <c r="A112" s="23"/>
      <c r="B112" s="29" t="s">
        <v>554</v>
      </c>
      <c r="C112" s="30">
        <v>0.02</v>
      </c>
      <c r="D112" s="26" t="s">
        <v>60</v>
      </c>
      <c r="E112" s="31">
        <f>GAJI!D9</f>
        <v>140000</v>
      </c>
      <c r="F112" s="32">
        <f>C112*E112</f>
        <v>2800</v>
      </c>
    </row>
    <row r="113" spans="1:6" ht="15" customHeight="1">
      <c r="A113" s="23"/>
      <c r="B113" s="29" t="s">
        <v>555</v>
      </c>
      <c r="C113" s="30">
        <v>0.2</v>
      </c>
      <c r="D113" s="26" t="s">
        <v>60</v>
      </c>
      <c r="E113" s="31">
        <f>GAJI!D16</f>
        <v>135000</v>
      </c>
      <c r="F113" s="32">
        <f>C113*E113</f>
        <v>27000</v>
      </c>
    </row>
    <row r="114" spans="1:6" ht="15" customHeight="1">
      <c r="A114" s="23"/>
      <c r="B114" s="29" t="s">
        <v>556</v>
      </c>
      <c r="C114" s="30">
        <v>1.2</v>
      </c>
      <c r="D114" s="26" t="s">
        <v>60</v>
      </c>
      <c r="E114" s="31">
        <v>115000</v>
      </c>
      <c r="F114" s="32">
        <f>C114*E114</f>
        <v>138000</v>
      </c>
    </row>
    <row r="115" spans="1:6" ht="15" customHeight="1">
      <c r="A115" s="23"/>
      <c r="B115" s="24" t="s">
        <v>732</v>
      </c>
      <c r="C115" s="25"/>
      <c r="D115" s="26"/>
      <c r="E115" s="33" t="s">
        <v>61</v>
      </c>
      <c r="F115" s="34">
        <f>SUM(F111:F114)</f>
        <v>176800</v>
      </c>
    </row>
    <row r="116" spans="1:6" ht="15" customHeight="1">
      <c r="A116" s="23"/>
      <c r="B116" s="29" t="s">
        <v>79</v>
      </c>
      <c r="C116" s="30">
        <v>5.75</v>
      </c>
      <c r="D116" s="26" t="s">
        <v>75</v>
      </c>
      <c r="E116" s="31">
        <f>GAJI!D41</f>
        <v>42800</v>
      </c>
      <c r="F116" s="32">
        <f>C116*E116</f>
        <v>246100</v>
      </c>
    </row>
    <row r="117" spans="1:6" ht="15" customHeight="1">
      <c r="A117" s="23"/>
      <c r="B117" s="29" t="s">
        <v>80</v>
      </c>
      <c r="C117" s="30">
        <v>0.55810000000000004</v>
      </c>
      <c r="D117" s="26" t="s">
        <v>12</v>
      </c>
      <c r="E117" s="31">
        <f>GAJI!D40</f>
        <v>320000</v>
      </c>
      <c r="F117" s="32">
        <f>C117*E117</f>
        <v>178592</v>
      </c>
    </row>
    <row r="118" spans="1:6" ht="15" customHeight="1">
      <c r="A118" s="23"/>
      <c r="B118" s="29" t="s">
        <v>81</v>
      </c>
      <c r="C118" s="30">
        <v>0.54049999999999998</v>
      </c>
      <c r="D118" s="26" t="s">
        <v>12</v>
      </c>
      <c r="E118" s="31">
        <f>GAJI!D42</f>
        <v>186666.66666666666</v>
      </c>
      <c r="F118" s="32">
        <f>C118*E118</f>
        <v>100893.33333333333</v>
      </c>
    </row>
    <row r="119" spans="1:6" ht="15" customHeight="1">
      <c r="A119" s="23"/>
      <c r="B119" s="29" t="s">
        <v>82</v>
      </c>
      <c r="C119" s="30">
        <v>215</v>
      </c>
      <c r="D119" s="26" t="s">
        <v>83</v>
      </c>
      <c r="E119" s="31">
        <f>GAJI!D43</f>
        <v>6</v>
      </c>
      <c r="F119" s="32">
        <f>C119*E119</f>
        <v>1290</v>
      </c>
    </row>
    <row r="120" spans="1:6" ht="15" customHeight="1">
      <c r="A120" s="23"/>
      <c r="B120" s="29"/>
      <c r="C120" s="25"/>
      <c r="D120" s="26"/>
      <c r="E120" s="33" t="s">
        <v>61</v>
      </c>
      <c r="F120" s="34">
        <f>SUM(F116:F119)</f>
        <v>526875.33333333337</v>
      </c>
    </row>
    <row r="121" spans="1:6" ht="15" customHeight="1">
      <c r="A121" s="23"/>
      <c r="B121" s="29"/>
      <c r="C121" s="25"/>
      <c r="D121" s="26"/>
      <c r="E121" s="33" t="s">
        <v>66</v>
      </c>
      <c r="F121" s="35">
        <f>SUM(F120,F115)</f>
        <v>703675.33333333337</v>
      </c>
    </row>
    <row r="122" spans="1:6" ht="15" customHeight="1">
      <c r="A122" s="23"/>
      <c r="B122" s="29"/>
      <c r="C122" s="25"/>
      <c r="D122" s="26"/>
      <c r="E122" s="33"/>
      <c r="F122" s="34"/>
    </row>
    <row r="123" spans="1:6" ht="15" customHeight="1">
      <c r="A123" s="17"/>
      <c r="B123" s="18" t="s">
        <v>570</v>
      </c>
      <c r="C123" s="19"/>
      <c r="D123" s="20" t="s">
        <v>12</v>
      </c>
      <c r="E123" s="21"/>
      <c r="F123" s="22"/>
    </row>
    <row r="124" spans="1:6" ht="15" customHeight="1">
      <c r="A124" s="23"/>
      <c r="B124" s="114" t="s">
        <v>552</v>
      </c>
      <c r="C124" s="25"/>
      <c r="D124" s="26"/>
      <c r="E124" s="27"/>
      <c r="F124" s="28"/>
    </row>
    <row r="125" spans="1:6" ht="15" customHeight="1">
      <c r="A125" s="23"/>
      <c r="B125" s="29" t="s">
        <v>553</v>
      </c>
      <c r="C125" s="30">
        <v>8.3000000000000004E-2</v>
      </c>
      <c r="D125" s="26" t="s">
        <v>60</v>
      </c>
      <c r="E125" s="31">
        <f>GAJI!D8</f>
        <v>150000</v>
      </c>
      <c r="F125" s="32">
        <f>C125*E125</f>
        <v>12450</v>
      </c>
    </row>
    <row r="126" spans="1:6" ht="15" customHeight="1">
      <c r="A126" s="23"/>
      <c r="B126" s="29" t="s">
        <v>554</v>
      </c>
      <c r="C126" s="30">
        <v>2.8000000000000001E-2</v>
      </c>
      <c r="D126" s="26" t="s">
        <v>60</v>
      </c>
      <c r="E126" s="31">
        <f>GAJI!D9</f>
        <v>140000</v>
      </c>
      <c r="F126" s="32">
        <f>C126*E126</f>
        <v>3920</v>
      </c>
    </row>
    <row r="127" spans="1:6" ht="15" customHeight="1">
      <c r="A127" s="23"/>
      <c r="B127" s="29" t="s">
        <v>555</v>
      </c>
      <c r="C127" s="30">
        <v>0.27500000000000002</v>
      </c>
      <c r="D127" s="26" t="s">
        <v>60</v>
      </c>
      <c r="E127" s="31">
        <f>GAJI!D16</f>
        <v>135000</v>
      </c>
      <c r="F127" s="32">
        <f>C127*E127</f>
        <v>37125</v>
      </c>
    </row>
    <row r="128" spans="1:6" ht="15" customHeight="1">
      <c r="A128" s="23"/>
      <c r="B128" s="29" t="s">
        <v>556</v>
      </c>
      <c r="C128" s="30">
        <v>1.65</v>
      </c>
      <c r="D128" s="26" t="s">
        <v>60</v>
      </c>
      <c r="E128" s="31">
        <f>GAJI!D26</f>
        <v>100000</v>
      </c>
      <c r="F128" s="32">
        <f>C128*E128</f>
        <v>165000</v>
      </c>
    </row>
    <row r="129" spans="1:6" ht="15" customHeight="1">
      <c r="A129" s="23"/>
      <c r="B129" s="24" t="s">
        <v>732</v>
      </c>
      <c r="C129" s="25"/>
      <c r="D129" s="26"/>
      <c r="E129" s="33" t="s">
        <v>61</v>
      </c>
      <c r="F129" s="34">
        <f>SUM(F125:F128)</f>
        <v>218495</v>
      </c>
    </row>
    <row r="130" spans="1:6" ht="15" customHeight="1">
      <c r="A130" s="23"/>
      <c r="B130" s="29" t="s">
        <v>79</v>
      </c>
      <c r="C130" s="30">
        <v>9.6</v>
      </c>
      <c r="D130" s="26" t="s">
        <v>75</v>
      </c>
      <c r="E130" s="31">
        <f>GAJI!D41</f>
        <v>42800</v>
      </c>
      <c r="F130" s="32">
        <f>C130*E130</f>
        <v>410880</v>
      </c>
    </row>
    <row r="131" spans="1:6" ht="15" customHeight="1">
      <c r="A131" s="23"/>
      <c r="B131" s="29" t="s">
        <v>80</v>
      </c>
      <c r="C131" s="30">
        <v>0.4325</v>
      </c>
      <c r="D131" s="26" t="s">
        <v>12</v>
      </c>
      <c r="E131" s="31">
        <f>GAJI!D40</f>
        <v>320000</v>
      </c>
      <c r="F131" s="32">
        <f>C131*E131</f>
        <v>138400</v>
      </c>
    </row>
    <row r="132" spans="1:6" ht="15" customHeight="1">
      <c r="A132" s="23"/>
      <c r="B132" s="29" t="s">
        <v>81</v>
      </c>
      <c r="C132" s="30">
        <v>0.54679999999999995</v>
      </c>
      <c r="D132" s="26" t="s">
        <v>12</v>
      </c>
      <c r="E132" s="31">
        <f>GAJI!D42</f>
        <v>186666.66666666666</v>
      </c>
      <c r="F132" s="32">
        <f>C132*E132</f>
        <v>102069.33333333331</v>
      </c>
    </row>
    <row r="133" spans="1:6" ht="15" customHeight="1">
      <c r="A133" s="23"/>
      <c r="B133" s="29" t="s">
        <v>82</v>
      </c>
      <c r="C133" s="30">
        <v>215</v>
      </c>
      <c r="D133" s="26" t="s">
        <v>83</v>
      </c>
      <c r="E133" s="31">
        <f>GAJI!D43</f>
        <v>6</v>
      </c>
      <c r="F133" s="32">
        <f>C133*E133</f>
        <v>1290</v>
      </c>
    </row>
    <row r="134" spans="1:6" ht="15" customHeight="1">
      <c r="A134" s="23"/>
      <c r="B134" s="29"/>
      <c r="C134" s="25"/>
      <c r="D134" s="26"/>
      <c r="E134" s="33" t="s">
        <v>61</v>
      </c>
      <c r="F134" s="34">
        <f>SUM(F130:F133)</f>
        <v>652639.33333333326</v>
      </c>
    </row>
    <row r="135" spans="1:6" ht="15" customHeight="1">
      <c r="A135" s="23"/>
      <c r="B135" s="29"/>
      <c r="C135" s="25"/>
      <c r="D135" s="26"/>
      <c r="E135" s="33" t="s">
        <v>66</v>
      </c>
      <c r="F135" s="35">
        <f>SUM(F134,F129)</f>
        <v>871134.33333333326</v>
      </c>
    </row>
    <row r="136" spans="1:6" ht="15" customHeight="1">
      <c r="A136" s="23"/>
      <c r="B136" s="29"/>
      <c r="C136" s="25"/>
      <c r="D136" s="26"/>
      <c r="E136" s="33"/>
      <c r="F136" s="34"/>
    </row>
    <row r="137" spans="1:6" ht="15" customHeight="1">
      <c r="A137" s="17"/>
      <c r="B137" s="18" t="s">
        <v>660</v>
      </c>
      <c r="C137" s="19"/>
      <c r="D137" s="20" t="s">
        <v>85</v>
      </c>
      <c r="E137" s="21"/>
      <c r="F137" s="22"/>
    </row>
    <row r="138" spans="1:6" ht="15" customHeight="1">
      <c r="A138" s="23"/>
      <c r="B138" s="114" t="s">
        <v>552</v>
      </c>
      <c r="C138" s="25"/>
      <c r="D138" s="26"/>
      <c r="E138" s="27"/>
      <c r="F138" s="28"/>
    </row>
    <row r="139" spans="1:6" ht="15" customHeight="1">
      <c r="A139" s="23"/>
      <c r="B139" s="29" t="s">
        <v>553</v>
      </c>
      <c r="C139" s="30">
        <v>4.0000000000000002E-4</v>
      </c>
      <c r="D139" s="26" t="s">
        <v>60</v>
      </c>
      <c r="E139" s="31">
        <f>GAJI!D8</f>
        <v>150000</v>
      </c>
      <c r="F139" s="32">
        <f>C139*E139</f>
        <v>60</v>
      </c>
    </row>
    <row r="140" spans="1:6" ht="15" customHeight="1">
      <c r="A140" s="23"/>
      <c r="B140" s="29" t="s">
        <v>554</v>
      </c>
      <c r="C140" s="30">
        <v>6.9999999999999999E-4</v>
      </c>
      <c r="D140" s="26" t="s">
        <v>60</v>
      </c>
      <c r="E140" s="31">
        <f>GAJI!D9</f>
        <v>140000</v>
      </c>
      <c r="F140" s="32">
        <f>C140*E140</f>
        <v>98</v>
      </c>
    </row>
    <row r="141" spans="1:6" ht="15" customHeight="1">
      <c r="A141" s="23"/>
      <c r="B141" s="29" t="s">
        <v>555</v>
      </c>
      <c r="C141" s="30">
        <v>7.0000000000000001E-3</v>
      </c>
      <c r="D141" s="26" t="s">
        <v>60</v>
      </c>
      <c r="E141" s="31">
        <f>GAJI!D16</f>
        <v>135000</v>
      </c>
      <c r="F141" s="32">
        <f>C141*E141</f>
        <v>945</v>
      </c>
    </row>
    <row r="142" spans="1:6" ht="15" customHeight="1">
      <c r="A142" s="23"/>
      <c r="B142" s="29" t="s">
        <v>556</v>
      </c>
      <c r="C142" s="30">
        <v>7.0000000000000001E-3</v>
      </c>
      <c r="D142" s="26" t="s">
        <v>60</v>
      </c>
      <c r="E142" s="31">
        <f>GAJI!D26</f>
        <v>100000</v>
      </c>
      <c r="F142" s="32">
        <f>C142*E142</f>
        <v>700</v>
      </c>
    </row>
    <row r="143" spans="1:6" ht="15" customHeight="1">
      <c r="A143" s="23"/>
      <c r="B143" s="24" t="s">
        <v>732</v>
      </c>
      <c r="C143" s="25"/>
      <c r="D143" s="26"/>
      <c r="E143" s="33" t="s">
        <v>61</v>
      </c>
      <c r="F143" s="34">
        <f>SUM(F139:F142)</f>
        <v>1803</v>
      </c>
    </row>
    <row r="144" spans="1:6" ht="15" customHeight="1">
      <c r="A144" s="23"/>
      <c r="B144" s="29" t="s">
        <v>86</v>
      </c>
      <c r="C144" s="30">
        <v>1.05</v>
      </c>
      <c r="D144" s="26" t="s">
        <v>85</v>
      </c>
      <c r="E144" s="31">
        <f>GAJI!D44</f>
        <v>11500</v>
      </c>
      <c r="F144" s="32">
        <f>C144*E144</f>
        <v>12075</v>
      </c>
    </row>
    <row r="145" spans="1:6" ht="15" customHeight="1">
      <c r="A145" s="23"/>
      <c r="B145" s="29" t="s">
        <v>87</v>
      </c>
      <c r="C145" s="30">
        <v>1.4999999999999999E-2</v>
      </c>
      <c r="D145" s="26" t="s">
        <v>85</v>
      </c>
      <c r="E145" s="31">
        <f>GAJI!D46</f>
        <v>17500</v>
      </c>
      <c r="F145" s="32">
        <f>C145*E145</f>
        <v>262.5</v>
      </c>
    </row>
    <row r="146" spans="1:6" ht="15" customHeight="1">
      <c r="A146" s="23"/>
      <c r="B146" s="29"/>
      <c r="C146" s="25"/>
      <c r="D146" s="26"/>
      <c r="E146" s="33" t="s">
        <v>61</v>
      </c>
      <c r="F146" s="34">
        <f>SUM(F144:F145)</f>
        <v>12337.5</v>
      </c>
    </row>
    <row r="147" spans="1:6" ht="15" customHeight="1">
      <c r="A147" s="23"/>
      <c r="B147" s="29"/>
      <c r="C147" s="25"/>
      <c r="D147" s="26"/>
      <c r="E147" s="33" t="s">
        <v>66</v>
      </c>
      <c r="F147" s="35">
        <f>SUM(F146,F143)</f>
        <v>14140.5</v>
      </c>
    </row>
    <row r="148" spans="1:6" ht="15" customHeight="1" thickBot="1">
      <c r="A148" s="78"/>
      <c r="B148" s="79"/>
      <c r="C148" s="66"/>
      <c r="D148" s="67"/>
      <c r="E148" s="68"/>
      <c r="F148" s="69"/>
    </row>
    <row r="149" spans="1:6" ht="15" customHeight="1">
      <c r="A149" s="70"/>
      <c r="B149" s="77" t="s">
        <v>661</v>
      </c>
      <c r="C149" s="72"/>
      <c r="D149" s="73" t="s">
        <v>10</v>
      </c>
      <c r="E149" s="74"/>
      <c r="F149" s="75"/>
    </row>
    <row r="150" spans="1:6" ht="15" customHeight="1">
      <c r="A150" s="23"/>
      <c r="B150" s="114" t="s">
        <v>552</v>
      </c>
      <c r="C150" s="25"/>
      <c r="D150" s="26"/>
      <c r="E150" s="27"/>
      <c r="F150" s="28"/>
    </row>
    <row r="151" spans="1:6" ht="15" customHeight="1">
      <c r="A151" s="23"/>
      <c r="B151" s="29" t="s">
        <v>553</v>
      </c>
      <c r="C151" s="30">
        <v>2.5999999999999999E-2</v>
      </c>
      <c r="D151" s="26" t="s">
        <v>60</v>
      </c>
      <c r="E151" s="31">
        <f>GAJI!D8</f>
        <v>150000</v>
      </c>
      <c r="F151" s="32">
        <f>C151*E151</f>
        <v>3900</v>
      </c>
    </row>
    <row r="152" spans="1:6" ht="15" customHeight="1">
      <c r="A152" s="23"/>
      <c r="B152" s="29" t="s">
        <v>554</v>
      </c>
      <c r="C152" s="30">
        <v>2.5999999999999999E-2</v>
      </c>
      <c r="D152" s="26" t="s">
        <v>60</v>
      </c>
      <c r="E152" s="31">
        <f>GAJI!D9</f>
        <v>140000</v>
      </c>
      <c r="F152" s="32">
        <f>C152*E152</f>
        <v>3640</v>
      </c>
    </row>
    <row r="153" spans="1:6" ht="15" customHeight="1">
      <c r="A153" s="23"/>
      <c r="B153" s="29" t="s">
        <v>555</v>
      </c>
      <c r="C153" s="30">
        <v>0.26</v>
      </c>
      <c r="D153" s="26" t="s">
        <v>60</v>
      </c>
      <c r="E153" s="31">
        <f>GAJI!D16</f>
        <v>135000</v>
      </c>
      <c r="F153" s="32">
        <f>C153*E153</f>
        <v>35100</v>
      </c>
    </row>
    <row r="154" spans="1:6" ht="15" customHeight="1">
      <c r="A154" s="23"/>
      <c r="B154" s="29" t="s">
        <v>556</v>
      </c>
      <c r="C154" s="30">
        <v>0.52</v>
      </c>
      <c r="D154" s="26" t="s">
        <v>60</v>
      </c>
      <c r="E154" s="31">
        <f>GAJI!D26</f>
        <v>100000</v>
      </c>
      <c r="F154" s="32">
        <f>C154*E154</f>
        <v>52000</v>
      </c>
    </row>
    <row r="155" spans="1:6" ht="15" customHeight="1">
      <c r="A155" s="23"/>
      <c r="B155" s="24" t="s">
        <v>732</v>
      </c>
      <c r="C155" s="25"/>
      <c r="D155" s="26"/>
      <c r="E155" s="33" t="s">
        <v>61</v>
      </c>
      <c r="F155" s="34">
        <f>SUM(F151:F154)</f>
        <v>94640</v>
      </c>
    </row>
    <row r="156" spans="1:6" ht="15" customHeight="1">
      <c r="A156" s="23"/>
      <c r="B156" s="29" t="s">
        <v>88</v>
      </c>
      <c r="C156" s="30">
        <v>0.3</v>
      </c>
      <c r="D156" s="26" t="s">
        <v>85</v>
      </c>
      <c r="E156" s="31">
        <f>GAJI!D47</f>
        <v>20000</v>
      </c>
      <c r="F156" s="32">
        <f>C156*E156</f>
        <v>6000</v>
      </c>
    </row>
    <row r="157" spans="1:6" ht="15" customHeight="1">
      <c r="A157" s="23"/>
      <c r="B157" s="29" t="s">
        <v>65</v>
      </c>
      <c r="C157" s="30">
        <v>4.4999999999999998E-2</v>
      </c>
      <c r="D157" s="26" t="s">
        <v>12</v>
      </c>
      <c r="E157" s="31">
        <f>GAJI!D36</f>
        <v>2750000</v>
      </c>
      <c r="F157" s="32">
        <f>C157*E157</f>
        <v>123750</v>
      </c>
    </row>
    <row r="158" spans="1:6" ht="15" customHeight="1">
      <c r="A158" s="23"/>
      <c r="B158" s="29" t="s">
        <v>89</v>
      </c>
      <c r="C158" s="30">
        <v>0.1</v>
      </c>
      <c r="D158" s="26" t="s">
        <v>83</v>
      </c>
      <c r="E158" s="31">
        <f>GAJI!D48</f>
        <v>11000</v>
      </c>
      <c r="F158" s="32">
        <f>C158*E158</f>
        <v>1100</v>
      </c>
    </row>
    <row r="159" spans="1:6" ht="15" customHeight="1">
      <c r="A159" s="23"/>
      <c r="B159" s="29"/>
      <c r="C159" s="25"/>
      <c r="D159" s="26"/>
      <c r="E159" s="33" t="s">
        <v>61</v>
      </c>
      <c r="F159" s="34">
        <f>SUM(F156:F158)</f>
        <v>130850</v>
      </c>
    </row>
    <row r="160" spans="1:6" ht="15" customHeight="1">
      <c r="A160" s="23"/>
      <c r="B160" s="29"/>
      <c r="C160" s="25"/>
      <c r="D160" s="26"/>
      <c r="E160" s="33" t="s">
        <v>66</v>
      </c>
      <c r="F160" s="35">
        <f>SUM(F159,F155)</f>
        <v>225490</v>
      </c>
    </row>
    <row r="161" spans="1:6" ht="15" customHeight="1" thickBot="1">
      <c r="A161" s="78"/>
      <c r="B161" s="79"/>
      <c r="C161" s="66"/>
      <c r="D161" s="67"/>
      <c r="E161" s="68"/>
      <c r="F161" s="69"/>
    </row>
    <row r="162" spans="1:6" ht="15" customHeight="1">
      <c r="A162" s="70"/>
      <c r="B162" s="77" t="s">
        <v>662</v>
      </c>
      <c r="C162" s="72"/>
      <c r="D162" s="73" t="s">
        <v>10</v>
      </c>
      <c r="E162" s="74"/>
      <c r="F162" s="75"/>
    </row>
    <row r="163" spans="1:6" ht="15" customHeight="1">
      <c r="A163" s="23"/>
      <c r="B163" s="114" t="s">
        <v>552</v>
      </c>
      <c r="C163" s="25"/>
      <c r="D163" s="26"/>
      <c r="E163" s="27"/>
      <c r="F163" s="28"/>
    </row>
    <row r="164" spans="1:6" ht="15" customHeight="1">
      <c r="A164" s="23"/>
      <c r="B164" s="29" t="s">
        <v>553</v>
      </c>
      <c r="C164" s="30">
        <v>3.3000000000000002E-2</v>
      </c>
      <c r="D164" s="26" t="s">
        <v>60</v>
      </c>
      <c r="E164" s="31">
        <f>GAJI!D8</f>
        <v>150000</v>
      </c>
      <c r="F164" s="32">
        <f>C164*E164</f>
        <v>4950</v>
      </c>
    </row>
    <row r="165" spans="1:6" ht="15" customHeight="1">
      <c r="A165" s="23"/>
      <c r="B165" s="29" t="s">
        <v>554</v>
      </c>
      <c r="C165" s="30">
        <v>3.3000000000000002E-2</v>
      </c>
      <c r="D165" s="26" t="s">
        <v>60</v>
      </c>
      <c r="E165" s="31">
        <f>GAJI!D9</f>
        <v>140000</v>
      </c>
      <c r="F165" s="32">
        <f>C165*E165</f>
        <v>4620</v>
      </c>
    </row>
    <row r="166" spans="1:6" ht="15" customHeight="1">
      <c r="A166" s="23"/>
      <c r="B166" s="29" t="s">
        <v>555</v>
      </c>
      <c r="C166" s="30">
        <v>0.33</v>
      </c>
      <c r="D166" s="26" t="s">
        <v>60</v>
      </c>
      <c r="E166" s="31">
        <f>GAJI!D16</f>
        <v>135000</v>
      </c>
      <c r="F166" s="32">
        <f>C166*E166</f>
        <v>44550</v>
      </c>
    </row>
    <row r="167" spans="1:6" ht="15" customHeight="1">
      <c r="A167" s="23"/>
      <c r="B167" s="29" t="s">
        <v>556</v>
      </c>
      <c r="C167" s="30">
        <v>0.66</v>
      </c>
      <c r="D167" s="26" t="s">
        <v>60</v>
      </c>
      <c r="E167" s="31">
        <f>GAJI!D26</f>
        <v>100000</v>
      </c>
      <c r="F167" s="32">
        <f>C167*E167</f>
        <v>66000</v>
      </c>
    </row>
    <row r="168" spans="1:6" ht="15" customHeight="1">
      <c r="A168" s="23"/>
      <c r="B168" s="24" t="s">
        <v>732</v>
      </c>
      <c r="C168" s="25"/>
      <c r="D168" s="26"/>
      <c r="E168" s="33" t="s">
        <v>61</v>
      </c>
      <c r="F168" s="34">
        <f>SUM(F164:F167)</f>
        <v>120120</v>
      </c>
    </row>
    <row r="169" spans="1:6" ht="15" customHeight="1">
      <c r="A169" s="23"/>
      <c r="B169" s="29" t="s">
        <v>88</v>
      </c>
      <c r="C169" s="30">
        <v>0.4</v>
      </c>
      <c r="D169" s="26" t="s">
        <v>85</v>
      </c>
      <c r="E169" s="31">
        <f>GAJI!D47</f>
        <v>20000</v>
      </c>
      <c r="F169" s="32">
        <f>C169*E169</f>
        <v>8000</v>
      </c>
    </row>
    <row r="170" spans="1:6" ht="15" customHeight="1">
      <c r="A170" s="23"/>
      <c r="B170" s="29" t="s">
        <v>90</v>
      </c>
      <c r="C170" s="30">
        <v>0.35</v>
      </c>
      <c r="D170" s="26" t="s">
        <v>91</v>
      </c>
      <c r="E170" s="31">
        <f>GAJI!D49</f>
        <v>95000</v>
      </c>
      <c r="F170" s="32">
        <f>C170*E170</f>
        <v>33250</v>
      </c>
    </row>
    <row r="171" spans="1:6" ht="15" customHeight="1">
      <c r="A171" s="23"/>
      <c r="B171" s="29" t="s">
        <v>65</v>
      </c>
      <c r="C171" s="30">
        <v>0.04</v>
      </c>
      <c r="D171" s="26" t="s">
        <v>12</v>
      </c>
      <c r="E171" s="31">
        <f>GAJI!D36</f>
        <v>2750000</v>
      </c>
      <c r="F171" s="32">
        <f>C171*E171</f>
        <v>110000</v>
      </c>
    </row>
    <row r="172" spans="1:6" ht="15" customHeight="1">
      <c r="A172" s="23"/>
      <c r="B172" s="29" t="s">
        <v>92</v>
      </c>
      <c r="C172" s="30">
        <v>1.4999999999999999E-2</v>
      </c>
      <c r="D172" s="26" t="s">
        <v>12</v>
      </c>
      <c r="E172" s="31">
        <f>GAJI!D50</f>
        <v>3000000</v>
      </c>
      <c r="F172" s="32">
        <f>C172*E172</f>
        <v>45000</v>
      </c>
    </row>
    <row r="173" spans="1:6" ht="15" customHeight="1">
      <c r="A173" s="23"/>
      <c r="B173" s="29" t="s">
        <v>89</v>
      </c>
      <c r="C173" s="30">
        <v>0.2</v>
      </c>
      <c r="D173" s="26" t="s">
        <v>83</v>
      </c>
      <c r="E173" s="31">
        <f>GAJI!D48</f>
        <v>11000</v>
      </c>
      <c r="F173" s="32">
        <f>C173*E173</f>
        <v>2200</v>
      </c>
    </row>
    <row r="174" spans="1:6" ht="15" customHeight="1">
      <c r="A174" s="23"/>
      <c r="B174" s="29"/>
      <c r="C174" s="25"/>
      <c r="D174" s="26"/>
      <c r="E174" s="33" t="s">
        <v>61</v>
      </c>
      <c r="F174" s="34">
        <f>SUM(F169:F173)</f>
        <v>198450</v>
      </c>
    </row>
    <row r="175" spans="1:6" ht="15" customHeight="1">
      <c r="A175" s="23"/>
      <c r="B175" s="29"/>
      <c r="C175" s="25"/>
      <c r="D175" s="26"/>
      <c r="E175" s="33" t="s">
        <v>66</v>
      </c>
      <c r="F175" s="35">
        <f>SUM(F174,F168)</f>
        <v>318570</v>
      </c>
    </row>
    <row r="176" spans="1:6" ht="15" customHeight="1" thickBot="1">
      <c r="A176" s="78"/>
      <c r="B176" s="79"/>
      <c r="C176" s="66"/>
      <c r="D176" s="67"/>
      <c r="E176" s="68"/>
      <c r="F176" s="69"/>
    </row>
    <row r="177" spans="1:6" ht="15" customHeight="1">
      <c r="A177" s="70"/>
      <c r="B177" s="77" t="s">
        <v>663</v>
      </c>
      <c r="C177" s="72"/>
      <c r="D177" s="73" t="s">
        <v>10</v>
      </c>
      <c r="E177" s="74"/>
      <c r="F177" s="75"/>
    </row>
    <row r="178" spans="1:6" ht="15" customHeight="1">
      <c r="A178" s="23"/>
      <c r="B178" s="114" t="s">
        <v>552</v>
      </c>
      <c r="C178" s="25"/>
      <c r="D178" s="26"/>
      <c r="E178" s="27"/>
      <c r="F178" s="28"/>
    </row>
    <row r="179" spans="1:6" ht="15" customHeight="1">
      <c r="A179" s="23"/>
      <c r="B179" s="29" t="s">
        <v>553</v>
      </c>
      <c r="C179" s="30">
        <v>3.3000000000000002E-2</v>
      </c>
      <c r="D179" s="26" t="s">
        <v>60</v>
      </c>
      <c r="E179" s="31">
        <f>GAJI!D8</f>
        <v>150000</v>
      </c>
      <c r="F179" s="32">
        <f>C179*E179</f>
        <v>4950</v>
      </c>
    </row>
    <row r="180" spans="1:6" ht="15" customHeight="1">
      <c r="A180" s="23"/>
      <c r="B180" s="29" t="s">
        <v>554</v>
      </c>
      <c r="C180" s="30">
        <v>3.3000000000000002E-2</v>
      </c>
      <c r="D180" s="26" t="s">
        <v>60</v>
      </c>
      <c r="E180" s="31">
        <f>GAJI!D9</f>
        <v>140000</v>
      </c>
      <c r="F180" s="32">
        <f>C180*E180</f>
        <v>4620</v>
      </c>
    </row>
    <row r="181" spans="1:6" ht="15" customHeight="1">
      <c r="A181" s="23"/>
      <c r="B181" s="29" t="s">
        <v>555</v>
      </c>
      <c r="C181" s="30">
        <v>0.33</v>
      </c>
      <c r="D181" s="26" t="s">
        <v>60</v>
      </c>
      <c r="E181" s="31">
        <f>GAJI!D16</f>
        <v>135000</v>
      </c>
      <c r="F181" s="32">
        <f>C181*E181</f>
        <v>44550</v>
      </c>
    </row>
    <row r="182" spans="1:6" ht="15" customHeight="1">
      <c r="A182" s="23"/>
      <c r="B182" s="29" t="s">
        <v>556</v>
      </c>
      <c r="C182" s="30">
        <v>0.66</v>
      </c>
      <c r="D182" s="26" t="s">
        <v>60</v>
      </c>
      <c r="E182" s="31">
        <f>GAJI!D26</f>
        <v>100000</v>
      </c>
      <c r="F182" s="32">
        <f>C182*E182</f>
        <v>66000</v>
      </c>
    </row>
    <row r="183" spans="1:6" ht="15" customHeight="1">
      <c r="A183" s="23"/>
      <c r="B183" s="24" t="s">
        <v>732</v>
      </c>
      <c r="C183" s="25"/>
      <c r="D183" s="26"/>
      <c r="E183" s="33" t="s">
        <v>61</v>
      </c>
      <c r="F183" s="34">
        <f>SUM(F179:F182)</f>
        <v>120120</v>
      </c>
    </row>
    <row r="184" spans="1:6" ht="15" customHeight="1">
      <c r="A184" s="23"/>
      <c r="B184" s="29" t="s">
        <v>88</v>
      </c>
      <c r="C184" s="30">
        <v>0.4</v>
      </c>
      <c r="D184" s="26" t="s">
        <v>85</v>
      </c>
      <c r="E184" s="31">
        <f>GAJI!D47</f>
        <v>20000</v>
      </c>
      <c r="F184" s="32">
        <f>C184*E184</f>
        <v>8000</v>
      </c>
    </row>
    <row r="185" spans="1:6" ht="15" customHeight="1">
      <c r="A185" s="23"/>
      <c r="B185" s="29" t="s">
        <v>90</v>
      </c>
      <c r="C185" s="30">
        <v>0.35</v>
      </c>
      <c r="D185" s="26" t="s">
        <v>91</v>
      </c>
      <c r="E185" s="31">
        <f>GAJI!D49</f>
        <v>95000</v>
      </c>
      <c r="F185" s="32">
        <f>C185*E185</f>
        <v>33250</v>
      </c>
    </row>
    <row r="186" spans="1:6" ht="15" customHeight="1">
      <c r="A186" s="23"/>
      <c r="B186" s="29" t="s">
        <v>65</v>
      </c>
      <c r="C186" s="30">
        <v>0.04</v>
      </c>
      <c r="D186" s="26" t="s">
        <v>12</v>
      </c>
      <c r="E186" s="31">
        <f>GAJI!D36</f>
        <v>2750000</v>
      </c>
      <c r="F186" s="32">
        <f>C186*E186</f>
        <v>110000</v>
      </c>
    </row>
    <row r="187" spans="1:6" ht="15" customHeight="1">
      <c r="A187" s="23"/>
      <c r="B187" s="29" t="s">
        <v>92</v>
      </c>
      <c r="C187" s="30">
        <v>1.7999999999999999E-2</v>
      </c>
      <c r="D187" s="26" t="s">
        <v>12</v>
      </c>
      <c r="E187" s="31">
        <f>GAJI!D50</f>
        <v>3000000</v>
      </c>
      <c r="F187" s="32">
        <f>C187*E187</f>
        <v>53999.999999999993</v>
      </c>
    </row>
    <row r="188" spans="1:6" ht="15" customHeight="1">
      <c r="A188" s="23"/>
      <c r="B188" s="29" t="s">
        <v>89</v>
      </c>
      <c r="C188" s="30">
        <v>0.2</v>
      </c>
      <c r="D188" s="26" t="s">
        <v>83</v>
      </c>
      <c r="E188" s="31">
        <f>GAJI!D48</f>
        <v>11000</v>
      </c>
      <c r="F188" s="32">
        <f>C188*E188</f>
        <v>2200</v>
      </c>
    </row>
    <row r="189" spans="1:6" ht="15" customHeight="1">
      <c r="A189" s="23"/>
      <c r="B189" s="29"/>
      <c r="C189" s="25"/>
      <c r="D189" s="26"/>
      <c r="E189" s="33" t="s">
        <v>61</v>
      </c>
      <c r="F189" s="34">
        <f>SUM(F184:F188)</f>
        <v>207450</v>
      </c>
    </row>
    <row r="190" spans="1:6" ht="15" customHeight="1">
      <c r="A190" s="23"/>
      <c r="B190" s="29"/>
      <c r="C190" s="25"/>
      <c r="D190" s="26"/>
      <c r="E190" s="33" t="s">
        <v>66</v>
      </c>
      <c r="F190" s="35">
        <f>SUM(F189,F183)</f>
        <v>327570</v>
      </c>
    </row>
    <row r="191" spans="1:6" ht="15" customHeight="1">
      <c r="A191" s="23"/>
      <c r="B191" s="29"/>
      <c r="C191" s="25"/>
      <c r="D191" s="26"/>
      <c r="E191" s="33"/>
      <c r="F191" s="34"/>
    </row>
    <row r="192" spans="1:6" ht="15" customHeight="1">
      <c r="A192" s="17"/>
      <c r="B192" s="18" t="s">
        <v>664</v>
      </c>
      <c r="C192" s="19"/>
      <c r="D192" s="20" t="s">
        <v>10</v>
      </c>
      <c r="E192" s="21"/>
      <c r="F192" s="22"/>
    </row>
    <row r="193" spans="1:6" ht="15" customHeight="1">
      <c r="A193" s="23"/>
      <c r="B193" s="114" t="s">
        <v>552</v>
      </c>
      <c r="C193" s="25"/>
      <c r="D193" s="26"/>
      <c r="E193" s="27"/>
      <c r="F193" s="28"/>
    </row>
    <row r="194" spans="1:6" ht="15" customHeight="1">
      <c r="A194" s="23"/>
      <c r="B194" s="29" t="s">
        <v>553</v>
      </c>
      <c r="C194" s="30">
        <v>3.3000000000000002E-2</v>
      </c>
      <c r="D194" s="26" t="s">
        <v>60</v>
      </c>
      <c r="E194" s="31">
        <f>GAJI!D8</f>
        <v>150000</v>
      </c>
      <c r="F194" s="32">
        <f>C194*E194</f>
        <v>4950</v>
      </c>
    </row>
    <row r="195" spans="1:6" ht="15" customHeight="1">
      <c r="A195" s="23"/>
      <c r="B195" s="29" t="s">
        <v>554</v>
      </c>
      <c r="C195" s="30">
        <v>3.3000000000000002E-2</v>
      </c>
      <c r="D195" s="26" t="s">
        <v>60</v>
      </c>
      <c r="E195" s="31">
        <f>GAJI!D9</f>
        <v>140000</v>
      </c>
      <c r="F195" s="32">
        <f>C195*E195</f>
        <v>4620</v>
      </c>
    </row>
    <row r="196" spans="1:6" ht="15" customHeight="1">
      <c r="A196" s="23"/>
      <c r="B196" s="29" t="s">
        <v>555</v>
      </c>
      <c r="C196" s="30">
        <v>0.33</v>
      </c>
      <c r="D196" s="26" t="s">
        <v>60</v>
      </c>
      <c r="E196" s="31">
        <f>GAJI!D16</f>
        <v>135000</v>
      </c>
      <c r="F196" s="32">
        <f>C196*E196</f>
        <v>44550</v>
      </c>
    </row>
    <row r="197" spans="1:6" ht="15" customHeight="1">
      <c r="A197" s="23"/>
      <c r="B197" s="29" t="s">
        <v>556</v>
      </c>
      <c r="C197" s="30">
        <v>0.66</v>
      </c>
      <c r="D197" s="26" t="s">
        <v>60</v>
      </c>
      <c r="E197" s="31">
        <f>GAJI!D26</f>
        <v>100000</v>
      </c>
      <c r="F197" s="32">
        <f>C197*E197</f>
        <v>66000</v>
      </c>
    </row>
    <row r="198" spans="1:6" ht="15" customHeight="1">
      <c r="A198" s="23"/>
      <c r="B198" s="24" t="s">
        <v>732</v>
      </c>
      <c r="C198" s="25"/>
      <c r="D198" s="26"/>
      <c r="E198" s="33" t="s">
        <v>61</v>
      </c>
      <c r="F198" s="34">
        <f>SUM(F194:F197)</f>
        <v>120120</v>
      </c>
    </row>
    <row r="199" spans="1:6" ht="15" customHeight="1">
      <c r="A199" s="23"/>
      <c r="B199" s="29" t="s">
        <v>88</v>
      </c>
      <c r="C199" s="30">
        <v>0.4</v>
      </c>
      <c r="D199" s="26" t="s">
        <v>85</v>
      </c>
      <c r="E199" s="31">
        <f>GAJI!D47</f>
        <v>20000</v>
      </c>
      <c r="F199" s="32">
        <f>C199*E199</f>
        <v>8000</v>
      </c>
    </row>
    <row r="200" spans="1:6" ht="15" customHeight="1">
      <c r="A200" s="23"/>
      <c r="B200" s="29" t="s">
        <v>90</v>
      </c>
      <c r="C200" s="30">
        <v>0.35</v>
      </c>
      <c r="D200" s="26" t="s">
        <v>91</v>
      </c>
      <c r="E200" s="31">
        <f>GAJI!D49</f>
        <v>95000</v>
      </c>
      <c r="F200" s="32">
        <f>C200*E200</f>
        <v>33250</v>
      </c>
    </row>
    <row r="201" spans="1:6" ht="15" customHeight="1">
      <c r="A201" s="23"/>
      <c r="B201" s="29" t="s">
        <v>65</v>
      </c>
      <c r="C201" s="30">
        <v>0.04</v>
      </c>
      <c r="D201" s="26" t="s">
        <v>12</v>
      </c>
      <c r="E201" s="31">
        <f>GAJI!D36</f>
        <v>2750000</v>
      </c>
      <c r="F201" s="32">
        <f>C201*E201</f>
        <v>110000</v>
      </c>
    </row>
    <row r="202" spans="1:6" ht="15" customHeight="1">
      <c r="A202" s="23"/>
      <c r="B202" s="29" t="s">
        <v>92</v>
      </c>
      <c r="C202" s="30">
        <v>1.4999999999999999E-2</v>
      </c>
      <c r="D202" s="26" t="s">
        <v>12</v>
      </c>
      <c r="E202" s="31">
        <f>GAJI!D50</f>
        <v>3000000</v>
      </c>
      <c r="F202" s="32">
        <f>C202*E202</f>
        <v>45000</v>
      </c>
    </row>
    <row r="203" spans="1:6" ht="15" customHeight="1">
      <c r="A203" s="23"/>
      <c r="B203" s="29" t="s">
        <v>89</v>
      </c>
      <c r="C203" s="30">
        <v>0.2</v>
      </c>
      <c r="D203" s="26" t="s">
        <v>83</v>
      </c>
      <c r="E203" s="31">
        <f>GAJI!D48</f>
        <v>11000</v>
      </c>
      <c r="F203" s="32">
        <f>C203*E203</f>
        <v>2200</v>
      </c>
    </row>
    <row r="204" spans="1:6" ht="15" customHeight="1">
      <c r="A204" s="23"/>
      <c r="B204" s="29"/>
      <c r="C204" s="25"/>
      <c r="D204" s="26"/>
      <c r="E204" s="33" t="s">
        <v>61</v>
      </c>
      <c r="F204" s="34">
        <f>SUM(F199:F203)</f>
        <v>198450</v>
      </c>
    </row>
    <row r="205" spans="1:6" ht="15" customHeight="1">
      <c r="A205" s="23"/>
      <c r="B205" s="29"/>
      <c r="C205" s="25"/>
      <c r="D205" s="26"/>
      <c r="E205" s="33" t="s">
        <v>66</v>
      </c>
      <c r="F205" s="35">
        <f>SUM(F204,F198)</f>
        <v>318570</v>
      </c>
    </row>
    <row r="206" spans="1:6" ht="15" customHeight="1" thickBot="1">
      <c r="A206" s="78"/>
      <c r="B206" s="79"/>
      <c r="C206" s="66"/>
      <c r="D206" s="67"/>
      <c r="E206" s="68"/>
      <c r="F206" s="69"/>
    </row>
    <row r="207" spans="1:6" ht="15" customHeight="1">
      <c r="A207" s="70"/>
      <c r="B207" s="77" t="s">
        <v>665</v>
      </c>
      <c r="C207" s="72"/>
      <c r="D207" s="73" t="s">
        <v>14</v>
      </c>
      <c r="E207" s="74"/>
      <c r="F207" s="75"/>
    </row>
    <row r="208" spans="1:6" ht="15" customHeight="1">
      <c r="A208" s="23"/>
      <c r="B208" s="114" t="s">
        <v>552</v>
      </c>
      <c r="C208" s="25"/>
      <c r="D208" s="26"/>
      <c r="E208" s="27"/>
      <c r="F208" s="28"/>
    </row>
    <row r="209" spans="1:6" ht="15" customHeight="1">
      <c r="A209" s="23"/>
      <c r="B209" s="29" t="s">
        <v>553</v>
      </c>
      <c r="C209" s="30">
        <v>8.9999999999999993E-3</v>
      </c>
      <c r="D209" s="26" t="s">
        <v>60</v>
      </c>
      <c r="E209" s="31">
        <f>GAJI!D8</f>
        <v>150000</v>
      </c>
      <c r="F209" s="32">
        <f t="shared" ref="F209:F214" si="2">C209*E209</f>
        <v>1350</v>
      </c>
    </row>
    <row r="210" spans="1:6" ht="15" customHeight="1">
      <c r="A210" s="23"/>
      <c r="B210" s="29" t="s">
        <v>554</v>
      </c>
      <c r="C210" s="30">
        <v>6.0000000000000001E-3</v>
      </c>
      <c r="D210" s="26" t="s">
        <v>60</v>
      </c>
      <c r="E210" s="31">
        <f>GAJI!D9</f>
        <v>140000</v>
      </c>
      <c r="F210" s="32">
        <f t="shared" si="2"/>
        <v>840</v>
      </c>
    </row>
    <row r="211" spans="1:6" ht="15" customHeight="1">
      <c r="A211" s="23"/>
      <c r="B211" s="29" t="s">
        <v>555</v>
      </c>
      <c r="C211" s="30">
        <v>0.02</v>
      </c>
      <c r="D211" s="26" t="s">
        <v>60</v>
      </c>
      <c r="E211" s="31">
        <f>GAJI!D16</f>
        <v>135000</v>
      </c>
      <c r="F211" s="32">
        <f t="shared" si="2"/>
        <v>2700</v>
      </c>
    </row>
    <row r="212" spans="1:6" ht="15" customHeight="1">
      <c r="A212" s="23"/>
      <c r="B212" s="29" t="s">
        <v>555</v>
      </c>
      <c r="C212" s="30">
        <v>0.02</v>
      </c>
      <c r="D212" s="26" t="s">
        <v>60</v>
      </c>
      <c r="E212" s="31">
        <f>GAJI!D16</f>
        <v>135000</v>
      </c>
      <c r="F212" s="32">
        <f t="shared" si="2"/>
        <v>2700</v>
      </c>
    </row>
    <row r="213" spans="1:6" ht="15" customHeight="1">
      <c r="A213" s="23"/>
      <c r="B213" s="29" t="s">
        <v>555</v>
      </c>
      <c r="C213" s="30">
        <v>0.02</v>
      </c>
      <c r="D213" s="26" t="s">
        <v>60</v>
      </c>
      <c r="E213" s="31">
        <f>GAJI!D16</f>
        <v>135000</v>
      </c>
      <c r="F213" s="32">
        <f t="shared" si="2"/>
        <v>2700</v>
      </c>
    </row>
    <row r="214" spans="1:6" ht="15" customHeight="1">
      <c r="A214" s="23"/>
      <c r="B214" s="29" t="s">
        <v>556</v>
      </c>
      <c r="C214" s="30">
        <v>0.18</v>
      </c>
      <c r="D214" s="26" t="s">
        <v>60</v>
      </c>
      <c r="E214" s="31">
        <f>GAJI!D26</f>
        <v>100000</v>
      </c>
      <c r="F214" s="32">
        <f t="shared" si="2"/>
        <v>18000</v>
      </c>
    </row>
    <row r="215" spans="1:6" ht="15" customHeight="1">
      <c r="A215" s="23"/>
      <c r="B215" s="24" t="s">
        <v>732</v>
      </c>
      <c r="C215" s="25"/>
      <c r="D215" s="26"/>
      <c r="E215" s="33" t="s">
        <v>61</v>
      </c>
      <c r="F215" s="34">
        <f>SUM(F209:F214)</f>
        <v>28290</v>
      </c>
    </row>
    <row r="216" spans="1:6" ht="15" customHeight="1">
      <c r="A216" s="23"/>
      <c r="B216" s="29" t="s">
        <v>79</v>
      </c>
      <c r="C216" s="30">
        <v>0.1</v>
      </c>
      <c r="D216" s="26" t="s">
        <v>75</v>
      </c>
      <c r="E216" s="31">
        <f>GAJI!D41</f>
        <v>42800</v>
      </c>
      <c r="F216" s="32">
        <f t="shared" ref="F216:F222" si="3">C216*E216</f>
        <v>4280</v>
      </c>
    </row>
    <row r="217" spans="1:6" ht="15" customHeight="1">
      <c r="A217" s="23"/>
      <c r="B217" s="29" t="s">
        <v>80</v>
      </c>
      <c r="C217" s="30">
        <v>6.0000000000000001E-3</v>
      </c>
      <c r="D217" s="26" t="s">
        <v>12</v>
      </c>
      <c r="E217" s="31">
        <f>GAJI!D40</f>
        <v>320000</v>
      </c>
      <c r="F217" s="32">
        <f t="shared" si="3"/>
        <v>1920</v>
      </c>
    </row>
    <row r="218" spans="1:6" ht="15" customHeight="1">
      <c r="A218" s="23"/>
      <c r="B218" s="29" t="s">
        <v>81</v>
      </c>
      <c r="C218" s="30">
        <v>8.9999999999999993E-3</v>
      </c>
      <c r="D218" s="26" t="s">
        <v>12</v>
      </c>
      <c r="E218" s="31">
        <f>GAJI!D42</f>
        <v>186666.66666666666</v>
      </c>
      <c r="F218" s="32">
        <f t="shared" si="3"/>
        <v>1679.9999999999998</v>
      </c>
    </row>
    <row r="219" spans="1:6" ht="15" customHeight="1">
      <c r="A219" s="23"/>
      <c r="B219" s="29" t="s">
        <v>86</v>
      </c>
      <c r="C219" s="30">
        <v>3</v>
      </c>
      <c r="D219" s="26" t="s">
        <v>85</v>
      </c>
      <c r="E219" s="31">
        <f>GAJI!D44</f>
        <v>11500</v>
      </c>
      <c r="F219" s="32">
        <f t="shared" si="3"/>
        <v>34500</v>
      </c>
    </row>
    <row r="220" spans="1:6" ht="15" customHeight="1">
      <c r="A220" s="23"/>
      <c r="B220" s="29" t="s">
        <v>88</v>
      </c>
      <c r="C220" s="30">
        <v>0.01</v>
      </c>
      <c r="D220" s="26" t="s">
        <v>85</v>
      </c>
      <c r="E220" s="31">
        <f>GAJI!D47</f>
        <v>20000</v>
      </c>
      <c r="F220" s="32">
        <f t="shared" si="3"/>
        <v>200</v>
      </c>
    </row>
    <row r="221" spans="1:6" ht="15" customHeight="1">
      <c r="A221" s="23"/>
      <c r="B221" s="29" t="s">
        <v>87</v>
      </c>
      <c r="C221" s="30">
        <v>4.4999999999999998E-2</v>
      </c>
      <c r="D221" s="26" t="s">
        <v>85</v>
      </c>
      <c r="E221" s="31">
        <f>GAJI!D46</f>
        <v>17500</v>
      </c>
      <c r="F221" s="32">
        <f t="shared" si="3"/>
        <v>787.5</v>
      </c>
    </row>
    <row r="222" spans="1:6" ht="15" customHeight="1">
      <c r="A222" s="23"/>
      <c r="B222" s="29" t="s">
        <v>65</v>
      </c>
      <c r="C222" s="30">
        <v>2E-3</v>
      </c>
      <c r="D222" s="26" t="s">
        <v>12</v>
      </c>
      <c r="E222" s="31">
        <f>GAJI!D36</f>
        <v>2750000</v>
      </c>
      <c r="F222" s="32">
        <f t="shared" si="3"/>
        <v>5500</v>
      </c>
    </row>
    <row r="223" spans="1:6" ht="15" customHeight="1">
      <c r="A223" s="23"/>
      <c r="B223" s="29"/>
      <c r="C223" s="25"/>
      <c r="D223" s="26"/>
      <c r="E223" s="33" t="s">
        <v>61</v>
      </c>
      <c r="F223" s="34">
        <f>SUM(F216:F222)</f>
        <v>48867.5</v>
      </c>
    </row>
    <row r="224" spans="1:6" ht="15" customHeight="1">
      <c r="A224" s="23"/>
      <c r="B224" s="29"/>
      <c r="C224" s="25"/>
      <c r="D224" s="26"/>
      <c r="E224" s="33" t="s">
        <v>66</v>
      </c>
      <c r="F224" s="35">
        <f>SUM(F223,F215)</f>
        <v>77157.5</v>
      </c>
    </row>
    <row r="225" spans="1:6" ht="15" customHeight="1" thickBot="1">
      <c r="A225" s="78"/>
      <c r="B225" s="79"/>
      <c r="C225" s="66"/>
      <c r="D225" s="67"/>
      <c r="E225" s="68"/>
      <c r="F225" s="69"/>
    </row>
    <row r="226" spans="1:6" ht="15" customHeight="1">
      <c r="A226" s="70"/>
      <c r="B226" s="77" t="s">
        <v>666</v>
      </c>
      <c r="C226" s="72"/>
      <c r="D226" s="73" t="s">
        <v>14</v>
      </c>
      <c r="E226" s="74"/>
      <c r="F226" s="75"/>
    </row>
    <row r="227" spans="1:6" ht="15" customHeight="1">
      <c r="A227" s="23"/>
      <c r="B227" s="114" t="s">
        <v>552</v>
      </c>
      <c r="C227" s="25"/>
      <c r="D227" s="26"/>
      <c r="E227" s="27"/>
      <c r="F227" s="28"/>
    </row>
    <row r="228" spans="1:6" ht="15" customHeight="1">
      <c r="A228" s="23"/>
      <c r="B228" s="29" t="s">
        <v>553</v>
      </c>
      <c r="C228" s="30">
        <v>1.4999999999999999E-2</v>
      </c>
      <c r="D228" s="26" t="s">
        <v>60</v>
      </c>
      <c r="E228" s="31">
        <f>GAJI!$D$8</f>
        <v>150000</v>
      </c>
      <c r="F228" s="32">
        <f t="shared" ref="F228:F233" si="4">C228*E228</f>
        <v>2250</v>
      </c>
    </row>
    <row r="229" spans="1:6" ht="15" customHeight="1">
      <c r="A229" s="23"/>
      <c r="B229" s="29" t="s">
        <v>554</v>
      </c>
      <c r="C229" s="30">
        <v>0.01</v>
      </c>
      <c r="D229" s="26" t="s">
        <v>60</v>
      </c>
      <c r="E229" s="31">
        <f>GAJI!$D$9</f>
        <v>140000</v>
      </c>
      <c r="F229" s="32">
        <f t="shared" si="4"/>
        <v>1400</v>
      </c>
    </row>
    <row r="230" spans="1:6" ht="15" customHeight="1">
      <c r="A230" s="23"/>
      <c r="B230" s="29" t="s">
        <v>555</v>
      </c>
      <c r="C230" s="30">
        <v>3.3000000000000002E-2</v>
      </c>
      <c r="D230" s="26" t="s">
        <v>60</v>
      </c>
      <c r="E230" s="31">
        <f>GAJI!$D$16</f>
        <v>135000</v>
      </c>
      <c r="F230" s="32">
        <f t="shared" si="4"/>
        <v>4455</v>
      </c>
    </row>
    <row r="231" spans="1:6" ht="15" customHeight="1">
      <c r="A231" s="23"/>
      <c r="B231" s="29" t="s">
        <v>555</v>
      </c>
      <c r="C231" s="30">
        <v>3.3000000000000002E-2</v>
      </c>
      <c r="D231" s="26" t="s">
        <v>60</v>
      </c>
      <c r="E231" s="31">
        <f>GAJI!$D$16</f>
        <v>135000</v>
      </c>
      <c r="F231" s="32">
        <f t="shared" si="4"/>
        <v>4455</v>
      </c>
    </row>
    <row r="232" spans="1:6" ht="15" customHeight="1">
      <c r="A232" s="23"/>
      <c r="B232" s="29" t="s">
        <v>555</v>
      </c>
      <c r="C232" s="30">
        <v>3.3000000000000002E-2</v>
      </c>
      <c r="D232" s="26" t="s">
        <v>60</v>
      </c>
      <c r="E232" s="31">
        <f>GAJI!$D$16</f>
        <v>135000</v>
      </c>
      <c r="F232" s="32">
        <f t="shared" si="4"/>
        <v>4455</v>
      </c>
    </row>
    <row r="233" spans="1:6" ht="15" customHeight="1">
      <c r="A233" s="23"/>
      <c r="B233" s="29" t="s">
        <v>556</v>
      </c>
      <c r="C233" s="30">
        <v>0.29699999999999999</v>
      </c>
      <c r="D233" s="26" t="s">
        <v>60</v>
      </c>
      <c r="E233" s="31">
        <f>GAJI!$D$26</f>
        <v>100000</v>
      </c>
      <c r="F233" s="32">
        <f t="shared" si="4"/>
        <v>29700</v>
      </c>
    </row>
    <row r="234" spans="1:6" ht="15" customHeight="1">
      <c r="A234" s="23"/>
      <c r="B234" s="24" t="s">
        <v>732</v>
      </c>
      <c r="C234" s="25"/>
      <c r="D234" s="26"/>
      <c r="E234" s="33" t="s">
        <v>61</v>
      </c>
      <c r="F234" s="34">
        <f>SUM(F228:F233)</f>
        <v>46715</v>
      </c>
    </row>
    <row r="235" spans="1:6" ht="15" customHeight="1">
      <c r="A235" s="23"/>
      <c r="B235" s="29" t="s">
        <v>79</v>
      </c>
      <c r="C235" s="30">
        <v>0.13750000000000001</v>
      </c>
      <c r="D235" s="26" t="s">
        <v>75</v>
      </c>
      <c r="E235" s="31">
        <f>GAJI!D41</f>
        <v>42800</v>
      </c>
      <c r="F235" s="32">
        <f t="shared" ref="F235:F241" si="5">C235*E235</f>
        <v>5885.0000000000009</v>
      </c>
    </row>
    <row r="236" spans="1:6" ht="15" customHeight="1">
      <c r="A236" s="23"/>
      <c r="B236" s="29" t="s">
        <v>80</v>
      </c>
      <c r="C236" s="30">
        <v>8.9999999999999993E-3</v>
      </c>
      <c r="D236" s="26" t="s">
        <v>12</v>
      </c>
      <c r="E236" s="31">
        <f>GAJI!D40</f>
        <v>320000</v>
      </c>
      <c r="F236" s="32">
        <f t="shared" si="5"/>
        <v>2880</v>
      </c>
    </row>
    <row r="237" spans="1:6" ht="15" customHeight="1">
      <c r="A237" s="23"/>
      <c r="B237" s="29" t="s">
        <v>81</v>
      </c>
      <c r="C237" s="30">
        <v>1.4999999999999999E-2</v>
      </c>
      <c r="D237" s="26" t="s">
        <v>12</v>
      </c>
      <c r="E237" s="31">
        <f>GAJI!D42</f>
        <v>186666.66666666666</v>
      </c>
      <c r="F237" s="32">
        <f t="shared" si="5"/>
        <v>2799.9999999999995</v>
      </c>
    </row>
    <row r="238" spans="1:6" ht="15" customHeight="1">
      <c r="A238" s="23"/>
      <c r="B238" s="29" t="s">
        <v>86</v>
      </c>
      <c r="C238" s="30">
        <v>3.6</v>
      </c>
      <c r="D238" s="26" t="s">
        <v>85</v>
      </c>
      <c r="E238" s="31">
        <f>GAJI!D44</f>
        <v>11500</v>
      </c>
      <c r="F238" s="32">
        <f t="shared" si="5"/>
        <v>41400</v>
      </c>
    </row>
    <row r="239" spans="1:6" ht="15" customHeight="1">
      <c r="A239" s="23"/>
      <c r="B239" s="29" t="s">
        <v>88</v>
      </c>
      <c r="C239" s="30">
        <v>0.02</v>
      </c>
      <c r="D239" s="26" t="s">
        <v>85</v>
      </c>
      <c r="E239" s="31">
        <f>GAJI!D47</f>
        <v>20000</v>
      </c>
      <c r="F239" s="32">
        <f t="shared" si="5"/>
        <v>400</v>
      </c>
    </row>
    <row r="240" spans="1:6" ht="15" customHeight="1">
      <c r="A240" s="23"/>
      <c r="B240" s="29" t="s">
        <v>87</v>
      </c>
      <c r="C240" s="30">
        <v>0.05</v>
      </c>
      <c r="D240" s="26" t="s">
        <v>85</v>
      </c>
      <c r="E240" s="31">
        <f>GAJI!D46</f>
        <v>17500</v>
      </c>
      <c r="F240" s="32">
        <f t="shared" si="5"/>
        <v>875</v>
      </c>
    </row>
    <row r="241" spans="1:6" ht="15" customHeight="1">
      <c r="A241" s="23"/>
      <c r="B241" s="29" t="s">
        <v>65</v>
      </c>
      <c r="C241" s="30">
        <v>3.0000000000000001E-3</v>
      </c>
      <c r="D241" s="26" t="s">
        <v>12</v>
      </c>
      <c r="E241" s="31">
        <f>GAJI!D36</f>
        <v>2750000</v>
      </c>
      <c r="F241" s="32">
        <f t="shared" si="5"/>
        <v>8250</v>
      </c>
    </row>
    <row r="242" spans="1:6" ht="15" customHeight="1">
      <c r="A242" s="23"/>
      <c r="B242" s="29"/>
      <c r="C242" s="25"/>
      <c r="D242" s="26"/>
      <c r="E242" s="33" t="s">
        <v>61</v>
      </c>
      <c r="F242" s="34">
        <f>SUM(F235:F241)</f>
        <v>62490</v>
      </c>
    </row>
    <row r="243" spans="1:6" ht="15" customHeight="1">
      <c r="A243" s="23"/>
      <c r="B243" s="29"/>
      <c r="C243" s="25"/>
      <c r="D243" s="26"/>
      <c r="E243" s="33" t="s">
        <v>66</v>
      </c>
      <c r="F243" s="35">
        <f>SUM(F242,F234)</f>
        <v>109205</v>
      </c>
    </row>
    <row r="244" spans="1:6" ht="15" customHeight="1" thickBot="1">
      <c r="A244" s="78"/>
      <c r="B244" s="79"/>
      <c r="C244" s="66"/>
      <c r="D244" s="67"/>
      <c r="E244" s="68"/>
      <c r="F244" s="69"/>
    </row>
    <row r="245" spans="1:6" ht="15" hidden="1" customHeight="1">
      <c r="A245" s="17"/>
      <c r="B245" s="18" t="s">
        <v>93</v>
      </c>
      <c r="C245" s="19"/>
      <c r="D245" s="20" t="s">
        <v>49</v>
      </c>
      <c r="E245" s="21"/>
      <c r="F245" s="22"/>
    </row>
    <row r="246" spans="1:6" ht="15" hidden="1" customHeight="1">
      <c r="A246" s="23"/>
      <c r="B246" s="24" t="s">
        <v>552</v>
      </c>
      <c r="C246" s="25"/>
      <c r="D246" s="26"/>
      <c r="E246" s="27"/>
      <c r="F246" s="28"/>
    </row>
    <row r="247" spans="1:6" ht="15" hidden="1" customHeight="1">
      <c r="A247" s="23"/>
      <c r="B247" s="29" t="s">
        <v>553</v>
      </c>
      <c r="C247" s="30">
        <v>3.9E-2</v>
      </c>
      <c r="D247" s="26" t="s">
        <v>68</v>
      </c>
      <c r="E247" s="31">
        <v>140000</v>
      </c>
      <c r="F247" s="32">
        <f>E247*C247</f>
        <v>5460</v>
      </c>
    </row>
    <row r="248" spans="1:6" ht="15" hidden="1" customHeight="1">
      <c r="A248" s="23"/>
      <c r="B248" s="29" t="s">
        <v>637</v>
      </c>
      <c r="C248" s="30">
        <v>3.9E-2</v>
      </c>
      <c r="D248" s="26" t="s">
        <v>68</v>
      </c>
      <c r="E248" s="31">
        <v>135000</v>
      </c>
      <c r="F248" s="32">
        <f t="shared" ref="F248:F250" si="6">E248*C248</f>
        <v>5265</v>
      </c>
    </row>
    <row r="249" spans="1:6" ht="15" hidden="1" customHeight="1">
      <c r="A249" s="23"/>
      <c r="B249" s="29" t="s">
        <v>643</v>
      </c>
      <c r="C249" s="30">
        <v>0.39</v>
      </c>
      <c r="D249" s="26" t="s">
        <v>68</v>
      </c>
      <c r="E249" s="31">
        <v>125000</v>
      </c>
      <c r="F249" s="32">
        <f t="shared" si="6"/>
        <v>48750</v>
      </c>
    </row>
    <row r="250" spans="1:6" ht="15" hidden="1" customHeight="1">
      <c r="A250" s="23"/>
      <c r="B250" s="29" t="s">
        <v>644</v>
      </c>
      <c r="C250" s="30">
        <v>0.78</v>
      </c>
      <c r="D250" s="26" t="s">
        <v>68</v>
      </c>
      <c r="E250" s="31">
        <v>100000</v>
      </c>
      <c r="F250" s="32">
        <f t="shared" si="6"/>
        <v>78000</v>
      </c>
    </row>
    <row r="251" spans="1:6" ht="15" hidden="1" customHeight="1">
      <c r="A251" s="23"/>
      <c r="B251" s="24" t="s">
        <v>732</v>
      </c>
      <c r="C251" s="25"/>
      <c r="D251" s="26"/>
      <c r="E251" s="33"/>
      <c r="F251" s="34">
        <f>SUM(F247:F250)</f>
        <v>137475</v>
      </c>
    </row>
    <row r="252" spans="1:6" ht="15" hidden="1" customHeight="1">
      <c r="A252" s="23"/>
      <c r="B252" s="29" t="s">
        <v>94</v>
      </c>
      <c r="C252" s="30">
        <v>2.5</v>
      </c>
      <c r="D252" s="26" t="s">
        <v>95</v>
      </c>
      <c r="E252" s="31">
        <v>15000</v>
      </c>
      <c r="F252" s="32">
        <f t="shared" ref="F252" si="7">E252*C252</f>
        <v>37500</v>
      </c>
    </row>
    <row r="253" spans="1:6" ht="15" hidden="1" customHeight="1">
      <c r="A253" s="23"/>
      <c r="B253" s="29"/>
      <c r="C253" s="25"/>
      <c r="D253" s="26"/>
      <c r="E253" s="33" t="s">
        <v>61</v>
      </c>
      <c r="F253" s="34">
        <f>SUM(F252)</f>
        <v>37500</v>
      </c>
    </row>
    <row r="254" spans="1:6" ht="15" hidden="1" customHeight="1">
      <c r="A254" s="23"/>
      <c r="B254" s="29"/>
      <c r="C254" s="25"/>
      <c r="D254" s="26"/>
      <c r="E254" s="33" t="s">
        <v>66</v>
      </c>
      <c r="F254" s="47">
        <f>F253+F251</f>
        <v>174975</v>
      </c>
    </row>
    <row r="255" spans="1:6" ht="15" hidden="1" customHeight="1" thickBot="1">
      <c r="A255" s="54"/>
      <c r="B255" s="55"/>
      <c r="C255" s="56"/>
      <c r="D255" s="57"/>
      <c r="E255" s="58"/>
      <c r="F255" s="59"/>
    </row>
    <row r="256" spans="1:6" ht="15" hidden="1" customHeight="1">
      <c r="A256" s="70"/>
      <c r="B256" s="77" t="s">
        <v>96</v>
      </c>
      <c r="C256" s="72"/>
      <c r="D256" s="73" t="s">
        <v>12</v>
      </c>
      <c r="E256" s="74"/>
      <c r="F256" s="75"/>
    </row>
    <row r="257" spans="1:6" ht="15" hidden="1" customHeight="1">
      <c r="A257" s="23"/>
      <c r="B257" s="24" t="s">
        <v>732</v>
      </c>
      <c r="C257" s="25"/>
      <c r="D257" s="26"/>
      <c r="E257" s="33"/>
      <c r="F257" s="34"/>
    </row>
    <row r="258" spans="1:6" ht="15" hidden="1" customHeight="1">
      <c r="A258" s="23"/>
      <c r="B258" s="29" t="s">
        <v>97</v>
      </c>
      <c r="C258" s="30">
        <f>[290]Poer!$T$15</f>
        <v>151.6371790476191</v>
      </c>
      <c r="D258" s="26" t="s">
        <v>85</v>
      </c>
      <c r="E258" s="31">
        <f>$F$147</f>
        <v>14140.5</v>
      </c>
      <c r="F258" s="32">
        <f t="shared" ref="F258:F260" si="8">C258*E258</f>
        <v>2144225.5303228577</v>
      </c>
    </row>
    <row r="259" spans="1:6" ht="15" hidden="1" customHeight="1">
      <c r="A259" s="23"/>
      <c r="B259" s="29" t="s">
        <v>98</v>
      </c>
      <c r="C259" s="30">
        <f>[290]Poer!$V$15</f>
        <v>0.72</v>
      </c>
      <c r="D259" s="26" t="s">
        <v>10</v>
      </c>
      <c r="E259" s="31">
        <f>$F$160</f>
        <v>225490</v>
      </c>
      <c r="F259" s="32">
        <f t="shared" si="8"/>
        <v>162352.79999999999</v>
      </c>
    </row>
    <row r="260" spans="1:6" ht="15" hidden="1" customHeight="1">
      <c r="A260" s="23"/>
      <c r="B260" s="29" t="s">
        <v>99</v>
      </c>
      <c r="C260" s="30">
        <v>1</v>
      </c>
      <c r="D260" s="26" t="s">
        <v>12</v>
      </c>
      <c r="E260" s="31">
        <f>$F$135</f>
        <v>871134.33333333326</v>
      </c>
      <c r="F260" s="32">
        <f t="shared" si="8"/>
        <v>871134.33333333326</v>
      </c>
    </row>
    <row r="261" spans="1:6" ht="15" hidden="1" customHeight="1">
      <c r="A261" s="23"/>
      <c r="B261" s="29"/>
      <c r="C261" s="25"/>
      <c r="D261" s="26"/>
      <c r="E261" s="33" t="s">
        <v>61</v>
      </c>
      <c r="F261" s="34">
        <f>SUM(F258:F260)</f>
        <v>3177712.663656191</v>
      </c>
    </row>
    <row r="262" spans="1:6" ht="15" hidden="1" customHeight="1">
      <c r="A262" s="23"/>
      <c r="B262" s="29"/>
      <c r="C262" s="25"/>
      <c r="D262" s="26"/>
      <c r="E262" s="33" t="s">
        <v>66</v>
      </c>
      <c r="F262" s="47">
        <f>F261</f>
        <v>3177712.663656191</v>
      </c>
    </row>
    <row r="263" spans="1:6" ht="15" hidden="1" customHeight="1">
      <c r="A263" s="23"/>
      <c r="B263" s="29"/>
      <c r="C263" s="25"/>
      <c r="D263" s="26"/>
      <c r="E263" s="33"/>
      <c r="F263" s="34"/>
    </row>
    <row r="264" spans="1:6" ht="15" customHeight="1">
      <c r="A264" s="17"/>
      <c r="B264" s="18" t="s">
        <v>100</v>
      </c>
      <c r="C264" s="19"/>
      <c r="D264" s="20" t="s">
        <v>12</v>
      </c>
      <c r="E264" s="21"/>
      <c r="F264" s="22"/>
    </row>
    <row r="265" spans="1:6" ht="15" customHeight="1">
      <c r="A265" s="23"/>
      <c r="B265" s="24" t="s">
        <v>732</v>
      </c>
      <c r="C265" s="25"/>
      <c r="D265" s="26"/>
      <c r="E265" s="33"/>
      <c r="F265" s="34"/>
    </row>
    <row r="266" spans="1:6" ht="15" customHeight="1">
      <c r="A266" s="23"/>
      <c r="B266" s="29" t="s">
        <v>97</v>
      </c>
      <c r="C266" s="30">
        <f>[290]Poer!$T$15</f>
        <v>151.6371790476191</v>
      </c>
      <c r="D266" s="26" t="s">
        <v>85</v>
      </c>
      <c r="E266" s="31">
        <f>$F$147</f>
        <v>14140.5</v>
      </c>
      <c r="F266" s="32">
        <f t="shared" ref="F266:F268" si="9">C266*E266</f>
        <v>2144225.5303228577</v>
      </c>
    </row>
    <row r="267" spans="1:6" ht="15" customHeight="1">
      <c r="A267" s="23"/>
      <c r="B267" s="29" t="s">
        <v>98</v>
      </c>
      <c r="C267" s="30">
        <f>[290]Poer!$V$15</f>
        <v>0.72</v>
      </c>
      <c r="D267" s="26" t="s">
        <v>10</v>
      </c>
      <c r="E267" s="31">
        <f>$F$160</f>
        <v>225490</v>
      </c>
      <c r="F267" s="32">
        <f t="shared" si="9"/>
        <v>162352.79999999999</v>
      </c>
    </row>
    <row r="268" spans="1:6" ht="15" customHeight="1">
      <c r="A268" s="23"/>
      <c r="B268" s="29" t="s">
        <v>99</v>
      </c>
      <c r="C268" s="30">
        <v>1</v>
      </c>
      <c r="D268" s="26" t="s">
        <v>12</v>
      </c>
      <c r="E268" s="31">
        <f>$F$135</f>
        <v>871134.33333333326</v>
      </c>
      <c r="F268" s="32">
        <f t="shared" si="9"/>
        <v>871134.33333333326</v>
      </c>
    </row>
    <row r="269" spans="1:6" ht="15" customHeight="1">
      <c r="A269" s="23"/>
      <c r="B269" s="29"/>
      <c r="C269" s="25"/>
      <c r="D269" s="26"/>
      <c r="E269" s="33" t="s">
        <v>61</v>
      </c>
      <c r="F269" s="34">
        <f>SUM(F266:F268)</f>
        <v>3177712.663656191</v>
      </c>
    </row>
    <row r="270" spans="1:6" ht="15" customHeight="1">
      <c r="A270" s="23"/>
      <c r="B270" s="29"/>
      <c r="C270" s="25"/>
      <c r="D270" s="26"/>
      <c r="E270" s="33" t="s">
        <v>66</v>
      </c>
      <c r="F270" s="35">
        <f>F269</f>
        <v>3177712.663656191</v>
      </c>
    </row>
    <row r="271" spans="1:6" ht="15" customHeight="1">
      <c r="A271" s="23"/>
      <c r="B271" s="29"/>
      <c r="C271" s="25"/>
      <c r="D271" s="26"/>
      <c r="E271" s="33"/>
      <c r="F271" s="34"/>
    </row>
    <row r="272" spans="1:6" ht="15" customHeight="1">
      <c r="A272" s="17"/>
      <c r="B272" s="18" t="s">
        <v>101</v>
      </c>
      <c r="C272" s="19"/>
      <c r="D272" s="20" t="s">
        <v>12</v>
      </c>
      <c r="E272" s="21"/>
      <c r="F272" s="22"/>
    </row>
    <row r="273" spans="1:8" ht="15" customHeight="1">
      <c r="A273" s="23"/>
      <c r="B273" s="24" t="s">
        <v>732</v>
      </c>
      <c r="C273" s="25"/>
      <c r="D273" s="26"/>
      <c r="E273" s="33"/>
      <c r="F273" s="34"/>
    </row>
    <row r="274" spans="1:8" ht="15" customHeight="1">
      <c r="A274" s="23"/>
      <c r="B274" s="29" t="s">
        <v>97</v>
      </c>
      <c r="C274" s="30">
        <f>[290]Poer!$T$29</f>
        <v>146.96605009821425</v>
      </c>
      <c r="D274" s="26" t="s">
        <v>85</v>
      </c>
      <c r="E274" s="31">
        <f>$F$147</f>
        <v>14140.5</v>
      </c>
      <c r="F274" s="32">
        <f t="shared" ref="F274:F276" si="10">C274*E274</f>
        <v>2078173.4314137986</v>
      </c>
    </row>
    <row r="275" spans="1:8" ht="15" customHeight="1">
      <c r="A275" s="23"/>
      <c r="B275" s="29" t="s">
        <v>98</v>
      </c>
      <c r="C275" s="30">
        <f>[290]Poer!$V$29</f>
        <v>0.96</v>
      </c>
      <c r="D275" s="26" t="s">
        <v>10</v>
      </c>
      <c r="E275" s="31">
        <f>$F$160</f>
        <v>225490</v>
      </c>
      <c r="F275" s="32">
        <f t="shared" si="10"/>
        <v>216470.39999999999</v>
      </c>
    </row>
    <row r="276" spans="1:8" ht="15" customHeight="1">
      <c r="A276" s="23"/>
      <c r="B276" s="29" t="s">
        <v>99</v>
      </c>
      <c r="C276" s="30">
        <v>1</v>
      </c>
      <c r="D276" s="26" t="s">
        <v>12</v>
      </c>
      <c r="E276" s="31">
        <f>$F$135</f>
        <v>871134.33333333326</v>
      </c>
      <c r="F276" s="32">
        <f t="shared" si="10"/>
        <v>871134.33333333326</v>
      </c>
    </row>
    <row r="277" spans="1:8" ht="15" customHeight="1">
      <c r="A277" s="23"/>
      <c r="B277" s="29"/>
      <c r="C277" s="25"/>
      <c r="D277" s="26"/>
      <c r="E277" s="33" t="s">
        <v>61</v>
      </c>
      <c r="F277" s="34">
        <f>SUM(F274:F276)</f>
        <v>3165778.164747132</v>
      </c>
    </row>
    <row r="278" spans="1:8" ht="15" customHeight="1">
      <c r="A278" s="23"/>
      <c r="B278" s="29"/>
      <c r="C278" s="25"/>
      <c r="D278" s="26"/>
      <c r="E278" s="33" t="s">
        <v>66</v>
      </c>
      <c r="F278" s="35">
        <f>F277</f>
        <v>3165778.164747132</v>
      </c>
    </row>
    <row r="279" spans="1:8" ht="15" customHeight="1">
      <c r="A279" s="54"/>
      <c r="B279" s="55"/>
      <c r="C279" s="56"/>
      <c r="D279" s="57"/>
      <c r="E279" s="58"/>
      <c r="F279" s="59"/>
    </row>
    <row r="280" spans="1:8" ht="15" customHeight="1">
      <c r="A280" s="17"/>
      <c r="B280" s="18" t="s">
        <v>102</v>
      </c>
      <c r="C280" s="19"/>
      <c r="D280" s="20" t="s">
        <v>12</v>
      </c>
      <c r="E280" s="21"/>
      <c r="F280" s="22"/>
    </row>
    <row r="281" spans="1:8" ht="15" customHeight="1">
      <c r="A281" s="23"/>
      <c r="B281" s="24" t="s">
        <v>732</v>
      </c>
      <c r="C281" s="25"/>
      <c r="D281" s="26"/>
      <c r="E281" s="33"/>
      <c r="F281" s="34"/>
    </row>
    <row r="282" spans="1:8" ht="15" customHeight="1">
      <c r="A282" s="23"/>
      <c r="B282" s="29" t="s">
        <v>97</v>
      </c>
      <c r="C282" s="30">
        <f>[290]Strauss!$AB$6</f>
        <v>100.09723295591083</v>
      </c>
      <c r="D282" s="26" t="s">
        <v>85</v>
      </c>
      <c r="E282" s="31">
        <f>$F$147</f>
        <v>14140.5</v>
      </c>
      <c r="F282" s="32">
        <f t="shared" ref="F282:F283" si="11">C282*E282</f>
        <v>1415424.9226130571</v>
      </c>
    </row>
    <row r="283" spans="1:8" ht="15" customHeight="1">
      <c r="A283" s="23"/>
      <c r="B283" s="29" t="s">
        <v>99</v>
      </c>
      <c r="C283" s="30">
        <v>1</v>
      </c>
      <c r="D283" s="26" t="s">
        <v>12</v>
      </c>
      <c r="E283" s="31">
        <f>$F$135</f>
        <v>871134.33333333326</v>
      </c>
      <c r="F283" s="32">
        <f t="shared" si="11"/>
        <v>871134.33333333326</v>
      </c>
      <c r="H283" s="5">
        <f>3.14*0.4</f>
        <v>1.2560000000000002</v>
      </c>
    </row>
    <row r="284" spans="1:8" ht="15" customHeight="1">
      <c r="A284" s="23"/>
      <c r="B284" s="29"/>
      <c r="C284" s="25"/>
      <c r="D284" s="26"/>
      <c r="E284" s="33" t="s">
        <v>61</v>
      </c>
      <c r="F284" s="34">
        <f>SUM(F282:F283)</f>
        <v>2286559.2559463903</v>
      </c>
    </row>
    <row r="285" spans="1:8" ht="15" customHeight="1">
      <c r="A285" s="23"/>
      <c r="B285" s="29"/>
      <c r="C285" s="25"/>
      <c r="D285" s="26"/>
      <c r="E285" s="33" t="s">
        <v>66</v>
      </c>
      <c r="F285" s="35">
        <f>F284</f>
        <v>2286559.2559463903</v>
      </c>
    </row>
    <row r="286" spans="1:8" ht="15" customHeight="1">
      <c r="A286" s="23"/>
      <c r="B286" s="29"/>
      <c r="C286" s="25"/>
      <c r="D286" s="26"/>
      <c r="E286" s="33"/>
      <c r="F286" s="34"/>
    </row>
    <row r="287" spans="1:8" ht="15" customHeight="1">
      <c r="A287" s="17"/>
      <c r="B287" s="18" t="s">
        <v>103</v>
      </c>
      <c r="C287" s="19"/>
      <c r="D287" s="20" t="s">
        <v>12</v>
      </c>
      <c r="E287" s="21"/>
      <c r="F287" s="22"/>
    </row>
    <row r="288" spans="1:8" ht="15" customHeight="1">
      <c r="A288" s="23"/>
      <c r="B288" s="24" t="s">
        <v>732</v>
      </c>
      <c r="C288" s="25"/>
      <c r="D288" s="26"/>
      <c r="E288" s="33"/>
      <c r="F288" s="34"/>
    </row>
    <row r="289" spans="1:6" ht="15" customHeight="1">
      <c r="A289" s="23"/>
      <c r="B289" s="29" t="s">
        <v>97</v>
      </c>
      <c r="C289" s="30">
        <f>Pondasi!J45</f>
        <v>168.58306666666667</v>
      </c>
      <c r="D289" s="26" t="s">
        <v>85</v>
      </c>
      <c r="E289" s="31">
        <f>$F$147</f>
        <v>14140.5</v>
      </c>
      <c r="F289" s="32">
        <f t="shared" ref="F289:F291" si="12">C289*E289</f>
        <v>2383848.8541999999</v>
      </c>
    </row>
    <row r="290" spans="1:6" ht="15" customHeight="1">
      <c r="A290" s="23"/>
      <c r="B290" s="29" t="s">
        <v>104</v>
      </c>
      <c r="C290" s="30">
        <f>Pondasi!J46</f>
        <v>6.6666666666666661</v>
      </c>
      <c r="D290" s="26" t="s">
        <v>10</v>
      </c>
      <c r="E290" s="31">
        <f>$F$160</f>
        <v>225490</v>
      </c>
      <c r="F290" s="32">
        <f t="shared" si="12"/>
        <v>1503266.6666666665</v>
      </c>
    </row>
    <row r="291" spans="1:6" ht="15" customHeight="1">
      <c r="A291" s="23"/>
      <c r="B291" s="29" t="s">
        <v>99</v>
      </c>
      <c r="C291" s="30">
        <v>1</v>
      </c>
      <c r="D291" s="26" t="s">
        <v>12</v>
      </c>
      <c r="E291" s="31">
        <f>$F$135</f>
        <v>871134.33333333326</v>
      </c>
      <c r="F291" s="32">
        <f t="shared" si="12"/>
        <v>871134.33333333326</v>
      </c>
    </row>
    <row r="292" spans="1:6" ht="15" customHeight="1">
      <c r="A292" s="23"/>
      <c r="B292" s="29"/>
      <c r="C292" s="25"/>
      <c r="D292" s="26"/>
      <c r="E292" s="33" t="s">
        <v>61</v>
      </c>
      <c r="F292" s="34">
        <f>SUM(F289:F291)</f>
        <v>4758249.8541999999</v>
      </c>
    </row>
    <row r="293" spans="1:6" ht="15" customHeight="1">
      <c r="A293" s="23"/>
      <c r="B293" s="29"/>
      <c r="C293" s="25"/>
      <c r="D293" s="26"/>
      <c r="E293" s="33" t="s">
        <v>66</v>
      </c>
      <c r="F293" s="35">
        <f>F292</f>
        <v>4758249.8541999999</v>
      </c>
    </row>
    <row r="294" spans="1:6" ht="15" customHeight="1">
      <c r="A294" s="23"/>
      <c r="B294" s="29"/>
      <c r="C294" s="25"/>
      <c r="D294" s="26"/>
      <c r="E294" s="33"/>
      <c r="F294" s="34"/>
    </row>
    <row r="295" spans="1:6" ht="15" customHeight="1">
      <c r="A295" s="17"/>
      <c r="B295" s="18" t="s">
        <v>105</v>
      </c>
      <c r="C295" s="19"/>
      <c r="D295" s="20" t="s">
        <v>12</v>
      </c>
      <c r="E295" s="21"/>
      <c r="F295" s="22"/>
    </row>
    <row r="296" spans="1:6" ht="15" customHeight="1">
      <c r="A296" s="23"/>
      <c r="B296" s="24" t="s">
        <v>732</v>
      </c>
      <c r="C296" s="25"/>
      <c r="D296" s="26"/>
      <c r="E296" s="33"/>
      <c r="F296" s="34"/>
    </row>
    <row r="297" spans="1:6" ht="15" customHeight="1">
      <c r="A297" s="23"/>
      <c r="B297" s="29" t="s">
        <v>97</v>
      </c>
      <c r="C297" s="30">
        <f>Pondasi!J90</f>
        <v>171.50208000000003</v>
      </c>
      <c r="D297" s="26" t="s">
        <v>85</v>
      </c>
      <c r="E297" s="31">
        <f>$F$147</f>
        <v>14140.5</v>
      </c>
      <c r="F297" s="32">
        <f t="shared" ref="F297:F299" si="13">C297*E297</f>
        <v>2425125.1622400004</v>
      </c>
    </row>
    <row r="298" spans="1:6" ht="15" customHeight="1">
      <c r="A298" s="23"/>
      <c r="B298" s="29" t="s">
        <v>104</v>
      </c>
      <c r="C298" s="30">
        <f>Pondasi!J91</f>
        <v>6.666666666666667</v>
      </c>
      <c r="D298" s="26" t="s">
        <v>10</v>
      </c>
      <c r="E298" s="31">
        <f>$F$160</f>
        <v>225490</v>
      </c>
      <c r="F298" s="32">
        <f t="shared" si="13"/>
        <v>1503266.6666666667</v>
      </c>
    </row>
    <row r="299" spans="1:6" ht="15" customHeight="1">
      <c r="A299" s="23"/>
      <c r="B299" s="29" t="s">
        <v>99</v>
      </c>
      <c r="C299" s="30">
        <v>1</v>
      </c>
      <c r="D299" s="26" t="s">
        <v>12</v>
      </c>
      <c r="E299" s="31">
        <f>$F$135</f>
        <v>871134.33333333326</v>
      </c>
      <c r="F299" s="32">
        <f t="shared" si="13"/>
        <v>871134.33333333326</v>
      </c>
    </row>
    <row r="300" spans="1:6" ht="15" customHeight="1">
      <c r="A300" s="23"/>
      <c r="B300" s="29"/>
      <c r="C300" s="25"/>
      <c r="D300" s="26"/>
      <c r="E300" s="33" t="s">
        <v>61</v>
      </c>
      <c r="F300" s="34">
        <f>SUM(F297:F299)</f>
        <v>4799526.1622400004</v>
      </c>
    </row>
    <row r="301" spans="1:6" ht="15" customHeight="1">
      <c r="A301" s="23"/>
      <c r="B301" s="29"/>
      <c r="C301" s="25"/>
      <c r="D301" s="26"/>
      <c r="E301" s="33" t="s">
        <v>66</v>
      </c>
      <c r="F301" s="35">
        <f>F300</f>
        <v>4799526.1622400004</v>
      </c>
    </row>
    <row r="302" spans="1:6" ht="15" customHeight="1">
      <c r="A302" s="54"/>
      <c r="B302" s="55"/>
      <c r="C302" s="56"/>
      <c r="D302" s="57"/>
      <c r="E302" s="58"/>
      <c r="F302" s="59"/>
    </row>
    <row r="303" spans="1:6" ht="15" customHeight="1">
      <c r="A303" s="17"/>
      <c r="B303" s="18" t="s">
        <v>424</v>
      </c>
      <c r="C303" s="19"/>
      <c r="D303" s="20" t="s">
        <v>12</v>
      </c>
      <c r="E303" s="21"/>
      <c r="F303" s="22"/>
    </row>
    <row r="304" spans="1:6" ht="15" customHeight="1">
      <c r="A304" s="23"/>
      <c r="B304" s="24" t="s">
        <v>732</v>
      </c>
      <c r="C304" s="25"/>
      <c r="D304" s="26"/>
      <c r="E304" s="33"/>
      <c r="F304" s="34"/>
    </row>
    <row r="305" spans="1:6" ht="15" customHeight="1">
      <c r="A305" s="23"/>
      <c r="B305" s="29" t="s">
        <v>97</v>
      </c>
      <c r="C305" s="30">
        <f>Pondasi!J135</f>
        <v>147.52160000000003</v>
      </c>
      <c r="D305" s="26" t="s">
        <v>85</v>
      </c>
      <c r="E305" s="31">
        <f>$F$147</f>
        <v>14140.5</v>
      </c>
      <c r="F305" s="32">
        <f t="shared" ref="F305:F307" si="14">C305*E305</f>
        <v>2086029.1848000004</v>
      </c>
    </row>
    <row r="306" spans="1:6" ht="15" customHeight="1">
      <c r="A306" s="23"/>
      <c r="B306" s="29" t="s">
        <v>104</v>
      </c>
      <c r="C306" s="30">
        <f>Pondasi!J136</f>
        <v>6.6666666666666679</v>
      </c>
      <c r="D306" s="26" t="s">
        <v>10</v>
      </c>
      <c r="E306" s="31">
        <f>$F$160</f>
        <v>225490</v>
      </c>
      <c r="F306" s="32">
        <f t="shared" si="14"/>
        <v>1503266.666666667</v>
      </c>
    </row>
    <row r="307" spans="1:6" ht="15" customHeight="1">
      <c r="A307" s="23"/>
      <c r="B307" s="29" t="s">
        <v>99</v>
      </c>
      <c r="C307" s="30">
        <v>1</v>
      </c>
      <c r="D307" s="26" t="s">
        <v>12</v>
      </c>
      <c r="E307" s="31">
        <f>$F$135</f>
        <v>871134.33333333326</v>
      </c>
      <c r="F307" s="32">
        <f t="shared" si="14"/>
        <v>871134.33333333326</v>
      </c>
    </row>
    <row r="308" spans="1:6" ht="15" customHeight="1">
      <c r="A308" s="23"/>
      <c r="B308" s="29"/>
      <c r="C308" s="25"/>
      <c r="D308" s="26"/>
      <c r="E308" s="33" t="s">
        <v>61</v>
      </c>
      <c r="F308" s="34">
        <f>SUM(F305:F307)</f>
        <v>4460430.1848000009</v>
      </c>
    </row>
    <row r="309" spans="1:6" ht="15" customHeight="1">
      <c r="A309" s="23"/>
      <c r="B309" s="29"/>
      <c r="C309" s="25"/>
      <c r="D309" s="26"/>
      <c r="E309" s="33" t="s">
        <v>66</v>
      </c>
      <c r="F309" s="35">
        <f>F308</f>
        <v>4460430.1848000009</v>
      </c>
    </row>
    <row r="310" spans="1:6" ht="15" customHeight="1" thickBot="1">
      <c r="A310" s="80"/>
      <c r="B310" s="81"/>
      <c r="C310" s="82"/>
      <c r="D310" s="83"/>
      <c r="E310" s="84"/>
      <c r="F310" s="85"/>
    </row>
    <row r="311" spans="1:6" ht="15" customHeight="1">
      <c r="A311" s="70"/>
      <c r="B311" s="77" t="s">
        <v>425</v>
      </c>
      <c r="C311" s="72"/>
      <c r="D311" s="73" t="s">
        <v>12</v>
      </c>
      <c r="E311" s="74"/>
      <c r="F311" s="75"/>
    </row>
    <row r="312" spans="1:6" ht="15" customHeight="1">
      <c r="A312" s="23"/>
      <c r="B312" s="24" t="s">
        <v>732</v>
      </c>
      <c r="C312" s="25"/>
      <c r="D312" s="26"/>
      <c r="E312" s="33"/>
      <c r="F312" s="34"/>
    </row>
    <row r="313" spans="1:6" ht="15" customHeight="1">
      <c r="A313" s="23"/>
      <c r="B313" s="29" t="s">
        <v>97</v>
      </c>
      <c r="C313" s="30">
        <f>Kolom!J40</f>
        <v>159.95650285714285</v>
      </c>
      <c r="D313" s="26" t="s">
        <v>85</v>
      </c>
      <c r="E313" s="31">
        <f>$F$147</f>
        <v>14140.5</v>
      </c>
      <c r="F313" s="32">
        <f t="shared" ref="F313:F315" si="15">C313*E313</f>
        <v>2261864.9286514283</v>
      </c>
    </row>
    <row r="314" spans="1:6" ht="15" customHeight="1">
      <c r="A314" s="23"/>
      <c r="B314" s="29" t="s">
        <v>106</v>
      </c>
      <c r="C314" s="30">
        <f>Kolom!J41</f>
        <v>6.6666666666666661</v>
      </c>
      <c r="D314" s="26" t="s">
        <v>10</v>
      </c>
      <c r="E314" s="31">
        <f>$F$175</f>
        <v>318570</v>
      </c>
      <c r="F314" s="32">
        <f t="shared" si="15"/>
        <v>2123800</v>
      </c>
    </row>
    <row r="315" spans="1:6" ht="15" customHeight="1">
      <c r="A315" s="23"/>
      <c r="B315" s="29" t="s">
        <v>99</v>
      </c>
      <c r="C315" s="30">
        <v>1</v>
      </c>
      <c r="D315" s="26" t="s">
        <v>12</v>
      </c>
      <c r="E315" s="31">
        <f>$F$135</f>
        <v>871134.33333333326</v>
      </c>
      <c r="F315" s="32">
        <f t="shared" si="15"/>
        <v>871134.33333333326</v>
      </c>
    </row>
    <row r="316" spans="1:6" ht="15" customHeight="1">
      <c r="A316" s="23"/>
      <c r="B316" s="29"/>
      <c r="C316" s="25"/>
      <c r="D316" s="26"/>
      <c r="E316" s="33" t="s">
        <v>61</v>
      </c>
      <c r="F316" s="34">
        <f>SUM(F313:F315)</f>
        <v>5256799.2619847609</v>
      </c>
    </row>
    <row r="317" spans="1:6" ht="15" customHeight="1">
      <c r="A317" s="23"/>
      <c r="B317" s="37"/>
      <c r="C317" s="25"/>
      <c r="D317" s="26"/>
      <c r="E317" s="33" t="s">
        <v>66</v>
      </c>
      <c r="F317" s="35">
        <f>F316</f>
        <v>5256799.2619847609</v>
      </c>
    </row>
    <row r="318" spans="1:6" ht="15" customHeight="1">
      <c r="A318" s="17"/>
      <c r="B318" s="18" t="s">
        <v>426</v>
      </c>
      <c r="C318" s="19"/>
      <c r="D318" s="20" t="s">
        <v>12</v>
      </c>
      <c r="E318" s="21"/>
      <c r="F318" s="22"/>
    </row>
    <row r="319" spans="1:6" ht="15" customHeight="1">
      <c r="A319" s="23"/>
      <c r="B319" s="24" t="s">
        <v>732</v>
      </c>
      <c r="C319" s="25"/>
      <c r="D319" s="26"/>
      <c r="E319" s="33"/>
      <c r="F319" s="34"/>
    </row>
    <row r="320" spans="1:6" ht="15" customHeight="1">
      <c r="A320" s="23"/>
      <c r="B320" s="29" t="s">
        <v>97</v>
      </c>
      <c r="C320" s="30">
        <f>Kolom!J79</f>
        <v>179.60152000000002</v>
      </c>
      <c r="D320" s="26" t="s">
        <v>85</v>
      </c>
      <c r="E320" s="31">
        <f>$F$147</f>
        <v>14140.5</v>
      </c>
      <c r="F320" s="32">
        <f t="shared" ref="F320:F322" si="16">C320*E320</f>
        <v>2539655.2935600001</v>
      </c>
    </row>
    <row r="321" spans="1:6" ht="15" customHeight="1">
      <c r="A321" s="23"/>
      <c r="B321" s="29" t="s">
        <v>106</v>
      </c>
      <c r="C321" s="30">
        <f>Kolom!J80</f>
        <v>6.6666666666666661</v>
      </c>
      <c r="D321" s="26" t="s">
        <v>10</v>
      </c>
      <c r="E321" s="31">
        <f>$F$175</f>
        <v>318570</v>
      </c>
      <c r="F321" s="32">
        <f t="shared" si="16"/>
        <v>2123800</v>
      </c>
    </row>
    <row r="322" spans="1:6" ht="15" customHeight="1">
      <c r="A322" s="23"/>
      <c r="B322" s="29" t="s">
        <v>99</v>
      </c>
      <c r="C322" s="30">
        <v>1</v>
      </c>
      <c r="D322" s="26" t="s">
        <v>12</v>
      </c>
      <c r="E322" s="31">
        <f>$F$135</f>
        <v>871134.33333333326</v>
      </c>
      <c r="F322" s="32">
        <f t="shared" si="16"/>
        <v>871134.33333333326</v>
      </c>
    </row>
    <row r="323" spans="1:6" ht="15" customHeight="1">
      <c r="A323" s="23"/>
      <c r="B323" s="29"/>
      <c r="C323" s="25"/>
      <c r="D323" s="26"/>
      <c r="E323" s="33" t="s">
        <v>61</v>
      </c>
      <c r="F323" s="34">
        <f>SUM(F320:F322)</f>
        <v>5534589.6268933332</v>
      </c>
    </row>
    <row r="324" spans="1:6" ht="15" customHeight="1">
      <c r="A324" s="23"/>
      <c r="B324" s="29"/>
      <c r="C324" s="25"/>
      <c r="D324" s="26"/>
      <c r="E324" s="33" t="s">
        <v>66</v>
      </c>
      <c r="F324" s="35">
        <f>F323</f>
        <v>5534589.6268933332</v>
      </c>
    </row>
    <row r="325" spans="1:6" ht="15" customHeight="1" thickBot="1">
      <c r="A325" s="80"/>
      <c r="B325" s="81"/>
      <c r="C325" s="82"/>
      <c r="D325" s="83"/>
      <c r="E325" s="84"/>
      <c r="F325" s="85"/>
    </row>
    <row r="326" spans="1:6" ht="15" customHeight="1">
      <c r="A326" s="70"/>
      <c r="B326" s="77" t="s">
        <v>427</v>
      </c>
      <c r="C326" s="72"/>
      <c r="D326" s="73" t="s">
        <v>12</v>
      </c>
      <c r="E326" s="74"/>
      <c r="F326" s="75"/>
    </row>
    <row r="327" spans="1:6" ht="15" customHeight="1">
      <c r="A327" s="23"/>
      <c r="B327" s="24" t="s">
        <v>732</v>
      </c>
      <c r="C327" s="25"/>
      <c r="D327" s="26"/>
      <c r="E327" s="33"/>
      <c r="F327" s="34"/>
    </row>
    <row r="328" spans="1:6" ht="15" customHeight="1">
      <c r="A328" s="23"/>
      <c r="B328" s="29" t="s">
        <v>97</v>
      </c>
      <c r="C328" s="30">
        <f>Tiang!J40</f>
        <v>148.88377142857141</v>
      </c>
      <c r="D328" s="26" t="s">
        <v>85</v>
      </c>
      <c r="E328" s="31">
        <f>$F$147</f>
        <v>14140.5</v>
      </c>
      <c r="F328" s="32">
        <f t="shared" ref="F328:F330" si="17">C328*E328</f>
        <v>2105290.9698857139</v>
      </c>
    </row>
    <row r="329" spans="1:6" ht="15" customHeight="1">
      <c r="A329" s="23"/>
      <c r="B329" s="29" t="s">
        <v>107</v>
      </c>
      <c r="C329" s="30">
        <f>Tiang!J41</f>
        <v>8.0952380952380949</v>
      </c>
      <c r="D329" s="26" t="s">
        <v>10</v>
      </c>
      <c r="E329" s="31">
        <f>$F$190</f>
        <v>327570</v>
      </c>
      <c r="F329" s="32">
        <f t="shared" si="17"/>
        <v>2651757.1428571427</v>
      </c>
    </row>
    <row r="330" spans="1:6" ht="15" customHeight="1">
      <c r="A330" s="23"/>
      <c r="B330" s="29" t="s">
        <v>99</v>
      </c>
      <c r="C330" s="30">
        <v>1</v>
      </c>
      <c r="D330" s="26" t="s">
        <v>12</v>
      </c>
      <c r="E330" s="31">
        <f>$F$135</f>
        <v>871134.33333333326</v>
      </c>
      <c r="F330" s="32">
        <f t="shared" si="17"/>
        <v>871134.33333333326</v>
      </c>
    </row>
    <row r="331" spans="1:6" ht="15" customHeight="1">
      <c r="A331" s="23"/>
      <c r="B331" s="29"/>
      <c r="C331" s="25"/>
      <c r="D331" s="26"/>
      <c r="E331" s="33" t="s">
        <v>61</v>
      </c>
      <c r="F331" s="34">
        <f>SUM(F328:F330)</f>
        <v>5628182.4460761892</v>
      </c>
    </row>
    <row r="332" spans="1:6" ht="15" customHeight="1">
      <c r="A332" s="23"/>
      <c r="B332" s="29"/>
      <c r="C332" s="25"/>
      <c r="D332" s="26"/>
      <c r="E332" s="33" t="s">
        <v>66</v>
      </c>
      <c r="F332" s="35">
        <f>F331</f>
        <v>5628182.4460761892</v>
      </c>
    </row>
    <row r="333" spans="1:6" ht="15" customHeight="1" thickBot="1">
      <c r="A333" s="80"/>
      <c r="B333" s="81"/>
      <c r="C333" s="82"/>
      <c r="D333" s="83"/>
      <c r="E333" s="84"/>
      <c r="F333" s="85"/>
    </row>
    <row r="334" spans="1:6" ht="15" customHeight="1">
      <c r="A334" s="70"/>
      <c r="B334" s="77" t="s">
        <v>428</v>
      </c>
      <c r="C334" s="72"/>
      <c r="D334" s="73" t="s">
        <v>12</v>
      </c>
      <c r="E334" s="74"/>
      <c r="F334" s="75"/>
    </row>
    <row r="335" spans="1:6" ht="15" customHeight="1">
      <c r="A335" s="23"/>
      <c r="B335" s="24" t="s">
        <v>732</v>
      </c>
      <c r="C335" s="25"/>
      <c r="D335" s="26"/>
      <c r="E335" s="33"/>
      <c r="F335" s="34"/>
    </row>
    <row r="336" spans="1:6" ht="15" customHeight="1">
      <c r="A336" s="23"/>
      <c r="B336" s="29" t="s">
        <v>97</v>
      </c>
      <c r="C336" s="30">
        <f>Tiang!J80</f>
        <v>168.58306666666667</v>
      </c>
      <c r="D336" s="26" t="s">
        <v>85</v>
      </c>
      <c r="E336" s="31">
        <f>$F$147</f>
        <v>14140.5</v>
      </c>
      <c r="F336" s="32">
        <f t="shared" ref="F336:F338" si="18">C336*E336</f>
        <v>2383848.8541999999</v>
      </c>
    </row>
    <row r="337" spans="1:6" ht="15" customHeight="1">
      <c r="A337" s="23"/>
      <c r="B337" s="29" t="s">
        <v>107</v>
      </c>
      <c r="C337" s="30">
        <f>Tiang!J81</f>
        <v>6.6666666666666661</v>
      </c>
      <c r="D337" s="26" t="s">
        <v>10</v>
      </c>
      <c r="E337" s="31">
        <f>$F$190</f>
        <v>327570</v>
      </c>
      <c r="F337" s="32">
        <f t="shared" si="18"/>
        <v>2183800</v>
      </c>
    </row>
    <row r="338" spans="1:6" ht="15" customHeight="1">
      <c r="A338" s="23"/>
      <c r="B338" s="29" t="s">
        <v>99</v>
      </c>
      <c r="C338" s="30">
        <v>1</v>
      </c>
      <c r="D338" s="26" t="s">
        <v>12</v>
      </c>
      <c r="E338" s="31">
        <f>$F$135</f>
        <v>871134.33333333326</v>
      </c>
      <c r="F338" s="32">
        <f t="shared" si="18"/>
        <v>871134.33333333326</v>
      </c>
    </row>
    <row r="339" spans="1:6" ht="15" customHeight="1">
      <c r="A339" s="23"/>
      <c r="B339" s="29"/>
      <c r="C339" s="25"/>
      <c r="D339" s="26"/>
      <c r="E339" s="33" t="s">
        <v>61</v>
      </c>
      <c r="F339" s="34">
        <f>SUM(F336:F338)</f>
        <v>5438783.187533333</v>
      </c>
    </row>
    <row r="340" spans="1:6" ht="15" customHeight="1">
      <c r="A340" s="23"/>
      <c r="B340" s="29"/>
      <c r="C340" s="25"/>
      <c r="D340" s="26"/>
      <c r="E340" s="33" t="s">
        <v>66</v>
      </c>
      <c r="F340" s="35">
        <f>F339</f>
        <v>5438783.187533333</v>
      </c>
    </row>
    <row r="341" spans="1:6" ht="15" customHeight="1">
      <c r="A341" s="54"/>
      <c r="B341" s="55"/>
      <c r="C341" s="56"/>
      <c r="D341" s="57"/>
      <c r="E341" s="58"/>
      <c r="F341" s="59"/>
    </row>
    <row r="342" spans="1:6" ht="15" customHeight="1">
      <c r="A342" s="17"/>
      <c r="B342" s="18" t="s">
        <v>429</v>
      </c>
      <c r="C342" s="19"/>
      <c r="D342" s="20" t="s">
        <v>12</v>
      </c>
      <c r="E342" s="21"/>
      <c r="F342" s="22"/>
    </row>
    <row r="343" spans="1:6" ht="15" customHeight="1">
      <c r="A343" s="23"/>
      <c r="B343" s="24" t="s">
        <v>732</v>
      </c>
      <c r="C343" s="25"/>
      <c r="D343" s="26"/>
      <c r="E343" s="33"/>
      <c r="F343" s="34"/>
    </row>
    <row r="344" spans="1:6" ht="15" customHeight="1">
      <c r="A344" s="23"/>
      <c r="B344" s="29" t="s">
        <v>97</v>
      </c>
      <c r="C344" s="30">
        <f>Tiang!J120</f>
        <v>124.15488000000002</v>
      </c>
      <c r="D344" s="26" t="s">
        <v>85</v>
      </c>
      <c r="E344" s="31">
        <f>$F$147</f>
        <v>14140.5</v>
      </c>
      <c r="F344" s="32">
        <f t="shared" ref="F344:F346" si="19">C344*E344</f>
        <v>1755612.0806400003</v>
      </c>
    </row>
    <row r="345" spans="1:6" ht="15" customHeight="1">
      <c r="A345" s="23"/>
      <c r="B345" s="29" t="s">
        <v>107</v>
      </c>
      <c r="C345" s="30">
        <f>Tiang!J121</f>
        <v>6.666666666666667</v>
      </c>
      <c r="D345" s="26" t="s">
        <v>10</v>
      </c>
      <c r="E345" s="31">
        <f>$F$190</f>
        <v>327570</v>
      </c>
      <c r="F345" s="32">
        <f t="shared" si="19"/>
        <v>2183800</v>
      </c>
    </row>
    <row r="346" spans="1:6" ht="15" customHeight="1">
      <c r="A346" s="23"/>
      <c r="B346" s="29" t="s">
        <v>99</v>
      </c>
      <c r="C346" s="30">
        <v>1</v>
      </c>
      <c r="D346" s="26" t="s">
        <v>12</v>
      </c>
      <c r="E346" s="31">
        <f>$F$135</f>
        <v>871134.33333333326</v>
      </c>
      <c r="F346" s="32">
        <f t="shared" si="19"/>
        <v>871134.33333333326</v>
      </c>
    </row>
    <row r="347" spans="1:6" ht="15" customHeight="1">
      <c r="A347" s="23"/>
      <c r="B347" s="29"/>
      <c r="C347" s="25"/>
      <c r="D347" s="26"/>
      <c r="E347" s="33" t="s">
        <v>61</v>
      </c>
      <c r="F347" s="34">
        <f>SUM(F344:F346)</f>
        <v>4810546.4139733333</v>
      </c>
    </row>
    <row r="348" spans="1:6" ht="15" customHeight="1">
      <c r="A348" s="23"/>
      <c r="B348" s="29"/>
      <c r="C348" s="25"/>
      <c r="D348" s="26"/>
      <c r="E348" s="33" t="s">
        <v>66</v>
      </c>
      <c r="F348" s="35">
        <f>F347</f>
        <v>4810546.4139733333</v>
      </c>
    </row>
    <row r="349" spans="1:6" ht="15" hidden="1" customHeight="1">
      <c r="A349" s="17"/>
      <c r="B349" s="18" t="s">
        <v>108</v>
      </c>
      <c r="C349" s="19"/>
      <c r="D349" s="20" t="s">
        <v>12</v>
      </c>
      <c r="E349" s="21"/>
      <c r="F349" s="22"/>
    </row>
    <row r="350" spans="1:6" ht="15" hidden="1" customHeight="1">
      <c r="A350" s="23"/>
      <c r="B350" s="24" t="s">
        <v>732</v>
      </c>
      <c r="C350" s="25"/>
      <c r="D350" s="26"/>
      <c r="E350" s="33"/>
      <c r="F350" s="34"/>
    </row>
    <row r="351" spans="1:6" ht="15" hidden="1" customHeight="1">
      <c r="A351" s="23"/>
      <c r="B351" s="29" t="s">
        <v>97</v>
      </c>
      <c r="C351" s="30">
        <f>[290]Balok!$J$160</f>
        <v>111.35360000000001</v>
      </c>
      <c r="D351" s="26" t="s">
        <v>85</v>
      </c>
      <c r="E351" s="31">
        <f>$F$147</f>
        <v>14140.5</v>
      </c>
      <c r="F351" s="32">
        <f t="shared" ref="F351:F353" si="20">C351*E351</f>
        <v>1574595.5808000001</v>
      </c>
    </row>
    <row r="352" spans="1:6" ht="15" hidden="1" customHeight="1">
      <c r="A352" s="23"/>
      <c r="B352" s="29" t="s">
        <v>107</v>
      </c>
      <c r="C352" s="30">
        <f>[290]Balok!$J$161</f>
        <v>6.6666666666666679</v>
      </c>
      <c r="D352" s="26" t="s">
        <v>10</v>
      </c>
      <c r="E352" s="31">
        <f>$F$190</f>
        <v>327570</v>
      </c>
      <c r="F352" s="32">
        <f t="shared" si="20"/>
        <v>2183800.0000000005</v>
      </c>
    </row>
    <row r="353" spans="1:6" ht="15" hidden="1" customHeight="1">
      <c r="A353" s="23"/>
      <c r="B353" s="29" t="s">
        <v>99</v>
      </c>
      <c r="C353" s="30">
        <v>1</v>
      </c>
      <c r="D353" s="26" t="s">
        <v>12</v>
      </c>
      <c r="E353" s="31">
        <f>$F$135</f>
        <v>871134.33333333326</v>
      </c>
      <c r="F353" s="32">
        <f t="shared" si="20"/>
        <v>871134.33333333326</v>
      </c>
    </row>
    <row r="354" spans="1:6" ht="15" hidden="1" customHeight="1">
      <c r="A354" s="23"/>
      <c r="B354" s="29"/>
      <c r="C354" s="25"/>
      <c r="D354" s="26"/>
      <c r="E354" s="33" t="s">
        <v>61</v>
      </c>
      <c r="F354" s="34">
        <f>SUM(F351:F353)</f>
        <v>4629529.9141333336</v>
      </c>
    </row>
    <row r="355" spans="1:6" ht="15" hidden="1" customHeight="1">
      <c r="A355" s="23"/>
      <c r="B355" s="29"/>
      <c r="C355" s="25"/>
      <c r="D355" s="26"/>
      <c r="E355" s="33" t="s">
        <v>66</v>
      </c>
      <c r="F355" s="47">
        <f>F354</f>
        <v>4629529.9141333336</v>
      </c>
    </row>
    <row r="356" spans="1:6" ht="15" customHeight="1">
      <c r="A356" s="54"/>
      <c r="B356" s="55"/>
      <c r="C356" s="56"/>
      <c r="D356" s="57"/>
      <c r="E356" s="58"/>
      <c r="F356" s="59"/>
    </row>
    <row r="357" spans="1:6" ht="15" customHeight="1">
      <c r="A357" s="17"/>
      <c r="B357" s="18" t="s">
        <v>430</v>
      </c>
      <c r="C357" s="19"/>
      <c r="D357" s="20" t="s">
        <v>12</v>
      </c>
      <c r="E357" s="21"/>
      <c r="F357" s="22"/>
    </row>
    <row r="358" spans="1:6" ht="15" customHeight="1">
      <c r="A358" s="23"/>
      <c r="B358" s="24" t="s">
        <v>732</v>
      </c>
      <c r="C358" s="25"/>
      <c r="D358" s="26"/>
      <c r="E358" s="33"/>
      <c r="F358" s="34"/>
    </row>
    <row r="359" spans="1:6" ht="15" customHeight="1">
      <c r="A359" s="23"/>
      <c r="B359" s="29" t="s">
        <v>97</v>
      </c>
      <c r="C359" s="30">
        <v>100</v>
      </c>
      <c r="D359" s="26" t="s">
        <v>85</v>
      </c>
      <c r="E359" s="31">
        <f>E344</f>
        <v>14140.5</v>
      </c>
      <c r="F359" s="32">
        <f t="shared" ref="F359:F361" si="21">C359*E359</f>
        <v>1414050</v>
      </c>
    </row>
    <row r="360" spans="1:6" ht="15" customHeight="1">
      <c r="A360" s="23"/>
      <c r="B360" s="29" t="s">
        <v>110</v>
      </c>
      <c r="C360" s="30">
        <f>1/0.12/2</f>
        <v>4.166666666666667</v>
      </c>
      <c r="D360" s="26" t="s">
        <v>10</v>
      </c>
      <c r="E360" s="31">
        <f t="shared" ref="E360:E361" si="22">E345</f>
        <v>327570</v>
      </c>
      <c r="F360" s="32">
        <f t="shared" si="21"/>
        <v>1364875</v>
      </c>
    </row>
    <row r="361" spans="1:6" ht="15" customHeight="1">
      <c r="A361" s="23"/>
      <c r="B361" s="29" t="s">
        <v>99</v>
      </c>
      <c r="C361" s="30">
        <v>1</v>
      </c>
      <c r="D361" s="26" t="s">
        <v>12</v>
      </c>
      <c r="E361" s="31">
        <f t="shared" si="22"/>
        <v>871134.33333333326</v>
      </c>
      <c r="F361" s="32">
        <f t="shared" si="21"/>
        <v>871134.33333333326</v>
      </c>
    </row>
    <row r="362" spans="1:6" ht="15" customHeight="1">
      <c r="A362" s="23"/>
      <c r="B362" s="29"/>
      <c r="C362" s="25"/>
      <c r="D362" s="26"/>
      <c r="E362" s="33" t="s">
        <v>61</v>
      </c>
      <c r="F362" s="34">
        <f>SUM(F359:F361)</f>
        <v>3650059.333333333</v>
      </c>
    </row>
    <row r="363" spans="1:6" ht="15" customHeight="1">
      <c r="A363" s="23"/>
      <c r="B363" s="29"/>
      <c r="C363" s="25"/>
      <c r="D363" s="26"/>
      <c r="E363" s="33" t="s">
        <v>66</v>
      </c>
      <c r="F363" s="35">
        <f>F362</f>
        <v>3650059.333333333</v>
      </c>
    </row>
    <row r="364" spans="1:6" ht="15" customHeight="1">
      <c r="A364" s="54"/>
      <c r="B364" s="55"/>
      <c r="C364" s="56"/>
      <c r="D364" s="57"/>
      <c r="E364" s="58"/>
      <c r="F364" s="59"/>
    </row>
    <row r="365" spans="1:6" ht="15" customHeight="1">
      <c r="A365" s="17"/>
      <c r="B365" s="18" t="s">
        <v>109</v>
      </c>
      <c r="C365" s="19"/>
      <c r="D365" s="20" t="s">
        <v>12</v>
      </c>
      <c r="E365" s="21"/>
      <c r="F365" s="22"/>
    </row>
    <row r="366" spans="1:6" ht="15" customHeight="1">
      <c r="A366" s="23"/>
      <c r="B366" s="24" t="s">
        <v>732</v>
      </c>
      <c r="C366" s="25"/>
      <c r="D366" s="26"/>
      <c r="E366" s="33"/>
      <c r="F366" s="34"/>
    </row>
    <row r="367" spans="1:6" ht="15" customHeight="1">
      <c r="A367" s="23"/>
      <c r="B367" s="29" t="s">
        <v>97</v>
      </c>
      <c r="C367" s="30">
        <f>[290]Plat!$AK$48</f>
        <v>96</v>
      </c>
      <c r="D367" s="26" t="s">
        <v>85</v>
      </c>
      <c r="E367" s="31">
        <f>$F$147</f>
        <v>14140.5</v>
      </c>
      <c r="F367" s="32">
        <f t="shared" ref="F367:F369" si="23">C367*E367</f>
        <v>1357488</v>
      </c>
    </row>
    <row r="368" spans="1:6" ht="15" customHeight="1">
      <c r="A368" s="23"/>
      <c r="B368" s="29" t="s">
        <v>110</v>
      </c>
      <c r="C368" s="30">
        <f>[290]Plat!$AK$41</f>
        <v>8.3333333333333339</v>
      </c>
      <c r="D368" s="26" t="s">
        <v>10</v>
      </c>
      <c r="E368" s="31">
        <f>$F$205</f>
        <v>318570</v>
      </c>
      <c r="F368" s="32">
        <f t="shared" si="23"/>
        <v>2654750</v>
      </c>
    </row>
    <row r="369" spans="1:6" ht="15" customHeight="1">
      <c r="A369" s="23"/>
      <c r="B369" s="29" t="s">
        <v>99</v>
      </c>
      <c r="C369" s="30">
        <v>1</v>
      </c>
      <c r="D369" s="26" t="s">
        <v>12</v>
      </c>
      <c r="E369" s="31">
        <f>$F$135</f>
        <v>871134.33333333326</v>
      </c>
      <c r="F369" s="32">
        <f t="shared" si="23"/>
        <v>871134.33333333326</v>
      </c>
    </row>
    <row r="370" spans="1:6" ht="15" customHeight="1">
      <c r="A370" s="23"/>
      <c r="B370" s="29"/>
      <c r="C370" s="25"/>
      <c r="D370" s="26"/>
      <c r="E370" s="33" t="s">
        <v>61</v>
      </c>
      <c r="F370" s="34">
        <f>SUM(F367:F369)</f>
        <v>4883372.333333333</v>
      </c>
    </row>
    <row r="371" spans="1:6" ht="15" customHeight="1">
      <c r="A371" s="23"/>
      <c r="B371" s="29"/>
      <c r="C371" s="25"/>
      <c r="D371" s="26"/>
      <c r="E371" s="33" t="s">
        <v>66</v>
      </c>
      <c r="F371" s="35">
        <f>F370</f>
        <v>4883372.333333333</v>
      </c>
    </row>
    <row r="372" spans="1:6" ht="15" customHeight="1">
      <c r="A372" s="54"/>
      <c r="B372" s="55"/>
      <c r="C372" s="56"/>
      <c r="D372" s="57"/>
      <c r="E372" s="58"/>
      <c r="F372" s="59"/>
    </row>
    <row r="373" spans="1:6" ht="15" customHeight="1">
      <c r="A373" s="17"/>
      <c r="B373" s="18" t="s">
        <v>111</v>
      </c>
      <c r="C373" s="19"/>
      <c r="D373" s="20" t="s">
        <v>12</v>
      </c>
      <c r="E373" s="21"/>
      <c r="F373" s="22"/>
    </row>
    <row r="374" spans="1:6" ht="15" customHeight="1">
      <c r="A374" s="23"/>
      <c r="B374" s="24" t="s">
        <v>732</v>
      </c>
      <c r="C374" s="25"/>
      <c r="D374" s="26"/>
      <c r="E374" s="33"/>
      <c r="F374" s="34"/>
    </row>
    <row r="375" spans="1:6" ht="15" customHeight="1">
      <c r="A375" s="23"/>
      <c r="B375" s="29" t="s">
        <v>97</v>
      </c>
      <c r="C375" s="30">
        <f>[290]Plat!$AK$34</f>
        <v>116</v>
      </c>
      <c r="D375" s="26" t="s">
        <v>85</v>
      </c>
      <c r="E375" s="31">
        <f>$F$147</f>
        <v>14140.5</v>
      </c>
      <c r="F375" s="32">
        <f t="shared" ref="F375:F377" si="24">C375*E375</f>
        <v>1640298</v>
      </c>
    </row>
    <row r="376" spans="1:6" ht="15" customHeight="1">
      <c r="A376" s="23"/>
      <c r="B376" s="29" t="s">
        <v>110</v>
      </c>
      <c r="C376" s="30">
        <f>[290]Plat!$AK$27</f>
        <v>10</v>
      </c>
      <c r="D376" s="26" t="s">
        <v>10</v>
      </c>
      <c r="E376" s="31">
        <f>$F$205</f>
        <v>318570</v>
      </c>
      <c r="F376" s="32">
        <f t="shared" si="24"/>
        <v>3185700</v>
      </c>
    </row>
    <row r="377" spans="1:6" ht="15" customHeight="1">
      <c r="A377" s="23"/>
      <c r="B377" s="29" t="s">
        <v>99</v>
      </c>
      <c r="C377" s="30">
        <v>1</v>
      </c>
      <c r="D377" s="26" t="s">
        <v>12</v>
      </c>
      <c r="E377" s="31">
        <f>$F$135</f>
        <v>871134.33333333326</v>
      </c>
      <c r="F377" s="32">
        <f t="shared" si="24"/>
        <v>871134.33333333326</v>
      </c>
    </row>
    <row r="378" spans="1:6" ht="15" customHeight="1">
      <c r="A378" s="23"/>
      <c r="B378" s="29"/>
      <c r="C378" s="25"/>
      <c r="D378" s="26"/>
      <c r="E378" s="33" t="s">
        <v>61</v>
      </c>
      <c r="F378" s="34">
        <f>SUM(F375:F377)</f>
        <v>5697132.333333333</v>
      </c>
    </row>
    <row r="379" spans="1:6" ht="15" customHeight="1">
      <c r="A379" s="23"/>
      <c r="B379" s="29"/>
      <c r="C379" s="25"/>
      <c r="D379" s="26"/>
      <c r="E379" s="33" t="s">
        <v>66</v>
      </c>
      <c r="F379" s="35">
        <f>F378</f>
        <v>5697132.333333333</v>
      </c>
    </row>
    <row r="380" spans="1:6" ht="15" customHeight="1">
      <c r="A380" s="54"/>
      <c r="B380" s="55"/>
      <c r="C380" s="56"/>
      <c r="D380" s="57"/>
      <c r="E380" s="58"/>
      <c r="F380" s="59"/>
    </row>
    <row r="381" spans="1:6" ht="15" customHeight="1">
      <c r="A381" s="17"/>
      <c r="B381" s="18" t="s">
        <v>112</v>
      </c>
      <c r="C381" s="19"/>
      <c r="D381" s="20" t="s">
        <v>12</v>
      </c>
      <c r="E381" s="21"/>
      <c r="F381" s="22"/>
    </row>
    <row r="382" spans="1:6" ht="15" customHeight="1">
      <c r="A382" s="23"/>
      <c r="B382" s="24" t="s">
        <v>732</v>
      </c>
      <c r="C382" s="25"/>
      <c r="D382" s="26"/>
      <c r="E382" s="33"/>
      <c r="F382" s="34"/>
    </row>
    <row r="383" spans="1:6" ht="15" customHeight="1">
      <c r="A383" s="23"/>
      <c r="B383" s="29" t="s">
        <v>97</v>
      </c>
      <c r="C383" s="30">
        <f>[290]Plat!$AK$20</f>
        <v>78.84</v>
      </c>
      <c r="D383" s="26" t="s">
        <v>85</v>
      </c>
      <c r="E383" s="31">
        <f>$F$147</f>
        <v>14140.5</v>
      </c>
      <c r="F383" s="32">
        <f t="shared" ref="F383:F385" si="25">C383*E383</f>
        <v>1114837.02</v>
      </c>
    </row>
    <row r="384" spans="1:6" ht="15" customHeight="1">
      <c r="A384" s="23"/>
      <c r="B384" s="29" t="s">
        <v>110</v>
      </c>
      <c r="C384" s="30">
        <f>[290]Plat!$AK$13</f>
        <v>12.5</v>
      </c>
      <c r="D384" s="26" t="s">
        <v>10</v>
      </c>
      <c r="E384" s="31">
        <f>$F$205</f>
        <v>318570</v>
      </c>
      <c r="F384" s="32">
        <f t="shared" si="25"/>
        <v>3982125</v>
      </c>
    </row>
    <row r="385" spans="1:6" ht="15" customHeight="1">
      <c r="A385" s="23"/>
      <c r="B385" s="29" t="s">
        <v>99</v>
      </c>
      <c r="C385" s="30">
        <v>1</v>
      </c>
      <c r="D385" s="26" t="s">
        <v>12</v>
      </c>
      <c r="E385" s="31">
        <f>$F$135</f>
        <v>871134.33333333326</v>
      </c>
      <c r="F385" s="32">
        <f t="shared" si="25"/>
        <v>871134.33333333326</v>
      </c>
    </row>
    <row r="386" spans="1:6" ht="15" customHeight="1">
      <c r="A386" s="23"/>
      <c r="B386" s="29"/>
      <c r="C386" s="25"/>
      <c r="D386" s="26"/>
      <c r="E386" s="33" t="s">
        <v>61</v>
      </c>
      <c r="F386" s="34">
        <f>SUM(F383:F385)</f>
        <v>5968096.3533333326</v>
      </c>
    </row>
    <row r="387" spans="1:6" ht="15" customHeight="1">
      <c r="A387" s="23"/>
      <c r="B387" s="29"/>
      <c r="C387" s="25"/>
      <c r="D387" s="26"/>
      <c r="E387" s="33" t="s">
        <v>66</v>
      </c>
      <c r="F387" s="35">
        <f>F386</f>
        <v>5968096.3533333326</v>
      </c>
    </row>
    <row r="388" spans="1:6" ht="15" customHeight="1" thickBot="1">
      <c r="A388" s="80"/>
      <c r="B388" s="81"/>
      <c r="C388" s="82"/>
      <c r="D388" s="83"/>
      <c r="E388" s="84"/>
      <c r="F388" s="85"/>
    </row>
    <row r="389" spans="1:6" ht="15" hidden="1" customHeight="1">
      <c r="A389" s="86"/>
      <c r="B389" s="87"/>
      <c r="C389" s="88"/>
      <c r="D389" s="89"/>
      <c r="E389" s="90"/>
      <c r="F389" s="91"/>
    </row>
    <row r="390" spans="1:6" ht="15" hidden="1" customHeight="1">
      <c r="A390" s="17"/>
      <c r="B390" s="18" t="s">
        <v>113</v>
      </c>
      <c r="C390" s="19"/>
      <c r="D390" s="20" t="s">
        <v>10</v>
      </c>
      <c r="E390" s="21"/>
      <c r="F390" s="92"/>
    </row>
    <row r="391" spans="1:6" ht="15" hidden="1" customHeight="1">
      <c r="A391" s="23"/>
      <c r="B391" s="24" t="s">
        <v>552</v>
      </c>
      <c r="C391" s="25"/>
      <c r="D391" s="26"/>
      <c r="E391" s="33"/>
      <c r="F391" s="93"/>
    </row>
    <row r="392" spans="1:6" ht="15" hidden="1" customHeight="1">
      <c r="A392" s="23"/>
      <c r="B392" s="29" t="s">
        <v>553</v>
      </c>
      <c r="C392" s="30">
        <v>1E-3</v>
      </c>
      <c r="D392" s="26" t="s">
        <v>60</v>
      </c>
      <c r="E392" s="31">
        <f>GAJI!$D$8</f>
        <v>150000</v>
      </c>
      <c r="F392" s="94">
        <f>E392*C392</f>
        <v>150</v>
      </c>
    </row>
    <row r="393" spans="1:6" ht="15" hidden="1" customHeight="1">
      <c r="A393" s="23"/>
      <c r="B393" s="29" t="s">
        <v>554</v>
      </c>
      <c r="C393" s="30">
        <v>2E-3</v>
      </c>
      <c r="D393" s="26" t="s">
        <v>60</v>
      </c>
      <c r="E393" s="31">
        <f>GAJI!$D$9</f>
        <v>140000</v>
      </c>
      <c r="F393" s="94">
        <f t="shared" ref="F393:F398" si="26">E393*C393</f>
        <v>280</v>
      </c>
    </row>
    <row r="394" spans="1:6" ht="15" hidden="1" customHeight="1">
      <c r="A394" s="23"/>
      <c r="B394" s="29" t="s">
        <v>555</v>
      </c>
      <c r="C394" s="30">
        <v>2.5000000000000001E-2</v>
      </c>
      <c r="D394" s="26" t="s">
        <v>60</v>
      </c>
      <c r="E394" s="31">
        <f>GAJI!$D$16</f>
        <v>135000</v>
      </c>
      <c r="F394" s="94">
        <f t="shared" si="26"/>
        <v>3375</v>
      </c>
    </row>
    <row r="395" spans="1:6" ht="15" hidden="1" customHeight="1">
      <c r="A395" s="23"/>
      <c r="B395" s="29" t="s">
        <v>645</v>
      </c>
      <c r="C395" s="30">
        <v>2.5000000000000001E-2</v>
      </c>
      <c r="D395" s="26" t="s">
        <v>60</v>
      </c>
      <c r="E395" s="31">
        <f>GAJI!$D$26</f>
        <v>100000</v>
      </c>
      <c r="F395" s="94">
        <f t="shared" si="26"/>
        <v>2500</v>
      </c>
    </row>
    <row r="396" spans="1:6" ht="15" hidden="1" customHeight="1">
      <c r="A396" s="23"/>
      <c r="B396" s="24" t="s">
        <v>732</v>
      </c>
      <c r="C396" s="25"/>
      <c r="D396" s="26"/>
      <c r="E396" s="33" t="s">
        <v>61</v>
      </c>
      <c r="F396" s="93">
        <f>SUM(F392:F395)</f>
        <v>6305</v>
      </c>
    </row>
    <row r="397" spans="1:6" ht="15" hidden="1" customHeight="1">
      <c r="A397" s="23"/>
      <c r="B397" s="29" t="s">
        <v>87</v>
      </c>
      <c r="C397" s="30">
        <v>0.05</v>
      </c>
      <c r="D397" s="26" t="s">
        <v>114</v>
      </c>
      <c r="E397" s="31">
        <f>$E$240</f>
        <v>17500</v>
      </c>
      <c r="F397" s="94">
        <f t="shared" si="26"/>
        <v>875</v>
      </c>
    </row>
    <row r="398" spans="1:6" ht="15" hidden="1" customHeight="1">
      <c r="A398" s="23"/>
      <c r="B398" s="29" t="s">
        <v>115</v>
      </c>
      <c r="C398" s="30">
        <v>8.8800000000000004E-2</v>
      </c>
      <c r="D398" s="26" t="s">
        <v>91</v>
      </c>
      <c r="E398" s="31">
        <v>550000</v>
      </c>
      <c r="F398" s="94">
        <f t="shared" si="26"/>
        <v>48840</v>
      </c>
    </row>
    <row r="399" spans="1:6" ht="15" hidden="1" customHeight="1">
      <c r="A399" s="23"/>
      <c r="B399" s="29"/>
      <c r="C399" s="25"/>
      <c r="D399" s="26"/>
      <c r="E399" s="33" t="s">
        <v>61</v>
      </c>
      <c r="F399" s="93">
        <f>SUM(F397:F398)</f>
        <v>49715</v>
      </c>
    </row>
    <row r="400" spans="1:6" ht="15" hidden="1" customHeight="1">
      <c r="A400" s="23"/>
      <c r="B400" s="29"/>
      <c r="C400" s="25"/>
      <c r="D400" s="26"/>
      <c r="E400" s="33" t="s">
        <v>66</v>
      </c>
      <c r="F400" s="95">
        <f>F399+F396</f>
        <v>56020</v>
      </c>
    </row>
    <row r="401" spans="1:6" ht="15" hidden="1" customHeight="1">
      <c r="A401" s="54"/>
      <c r="B401" s="55"/>
      <c r="C401" s="56"/>
      <c r="D401" s="57"/>
      <c r="E401" s="58"/>
      <c r="F401" s="96"/>
    </row>
    <row r="402" spans="1:6" ht="15" hidden="1" customHeight="1">
      <c r="A402" s="17"/>
      <c r="B402" s="18" t="s">
        <v>116</v>
      </c>
      <c r="C402" s="19"/>
      <c r="D402" s="20" t="s">
        <v>10</v>
      </c>
      <c r="E402" s="21"/>
      <c r="F402" s="92"/>
    </row>
    <row r="403" spans="1:6" ht="15" hidden="1" customHeight="1">
      <c r="A403" s="23"/>
      <c r="B403" s="24" t="s">
        <v>636</v>
      </c>
      <c r="C403" s="25"/>
      <c r="D403" s="26"/>
      <c r="E403" s="33"/>
      <c r="F403" s="93"/>
    </row>
    <row r="404" spans="1:6" ht="15" hidden="1" customHeight="1">
      <c r="A404" s="23"/>
      <c r="B404" s="29" t="s">
        <v>667</v>
      </c>
      <c r="C404" s="30">
        <v>1</v>
      </c>
      <c r="D404" s="26" t="s">
        <v>10</v>
      </c>
      <c r="E404" s="31">
        <v>25000</v>
      </c>
      <c r="F404" s="94">
        <f>E404*C404</f>
        <v>25000</v>
      </c>
    </row>
    <row r="405" spans="1:6" ht="15" hidden="1" customHeight="1">
      <c r="A405" s="23"/>
      <c r="B405" s="24" t="s">
        <v>735</v>
      </c>
      <c r="C405" s="25"/>
      <c r="D405" s="26"/>
      <c r="E405" s="33" t="s">
        <v>61</v>
      </c>
      <c r="F405" s="93">
        <f>SUM(F404)</f>
        <v>25000</v>
      </c>
    </row>
    <row r="406" spans="1:6" ht="15" hidden="1" customHeight="1">
      <c r="A406" s="23"/>
      <c r="B406" s="29" t="s">
        <v>84</v>
      </c>
      <c r="C406" s="30">
        <v>0.12</v>
      </c>
      <c r="D406" s="26" t="s">
        <v>12</v>
      </c>
      <c r="E406" s="31">
        <f>$F$135</f>
        <v>871134.33333333326</v>
      </c>
      <c r="F406" s="94">
        <f>E406*C406</f>
        <v>104536.11999999998</v>
      </c>
    </row>
    <row r="407" spans="1:6" ht="15" hidden="1" customHeight="1">
      <c r="A407" s="23"/>
      <c r="B407" s="29" t="s">
        <v>117</v>
      </c>
      <c r="C407" s="30">
        <v>2</v>
      </c>
      <c r="D407" s="26" t="s">
        <v>10</v>
      </c>
      <c r="E407" s="31">
        <f>$F$400</f>
        <v>56020</v>
      </c>
      <c r="F407" s="94">
        <f t="shared" ref="F407:F411" si="27">E407*C407</f>
        <v>112040</v>
      </c>
    </row>
    <row r="408" spans="1:6" ht="15" hidden="1" customHeight="1">
      <c r="A408" s="23"/>
      <c r="B408" s="29" t="s">
        <v>118</v>
      </c>
      <c r="C408" s="30">
        <v>1</v>
      </c>
      <c r="D408" s="26" t="s">
        <v>10</v>
      </c>
      <c r="E408" s="31">
        <v>130000</v>
      </c>
      <c r="F408" s="94">
        <f t="shared" si="27"/>
        <v>130000</v>
      </c>
    </row>
    <row r="409" spans="1:6" ht="15" hidden="1" customHeight="1">
      <c r="A409" s="23"/>
      <c r="B409" s="29" t="s">
        <v>119</v>
      </c>
      <c r="C409" s="30">
        <v>0.5</v>
      </c>
      <c r="D409" s="26" t="s">
        <v>12</v>
      </c>
      <c r="E409" s="31">
        <v>55000</v>
      </c>
      <c r="F409" s="94">
        <f t="shared" si="27"/>
        <v>27500</v>
      </c>
    </row>
    <row r="410" spans="1:6" ht="15" hidden="1" customHeight="1">
      <c r="A410" s="23"/>
      <c r="B410" s="29" t="s">
        <v>120</v>
      </c>
      <c r="C410" s="30">
        <v>0.1</v>
      </c>
      <c r="D410" s="26" t="s">
        <v>85</v>
      </c>
      <c r="E410" s="31">
        <v>30000</v>
      </c>
      <c r="F410" s="94">
        <f t="shared" si="27"/>
        <v>3000</v>
      </c>
    </row>
    <row r="411" spans="1:6" ht="15" hidden="1" customHeight="1">
      <c r="A411" s="23"/>
      <c r="B411" s="29" t="s">
        <v>121</v>
      </c>
      <c r="C411" s="30">
        <v>1</v>
      </c>
      <c r="D411" s="26" t="s">
        <v>10</v>
      </c>
      <c r="E411" s="31">
        <v>30000</v>
      </c>
      <c r="F411" s="94">
        <f t="shared" si="27"/>
        <v>30000</v>
      </c>
    </row>
    <row r="412" spans="1:6" ht="15" hidden="1" customHeight="1">
      <c r="A412" s="23"/>
      <c r="B412" s="29"/>
      <c r="C412" s="25"/>
      <c r="D412" s="26"/>
      <c r="E412" s="33" t="s">
        <v>61</v>
      </c>
      <c r="F412" s="93">
        <f>SUM(F406:F411)</f>
        <v>407076.12</v>
      </c>
    </row>
    <row r="413" spans="1:6" ht="15" hidden="1" customHeight="1">
      <c r="A413" s="23"/>
      <c r="B413" s="29"/>
      <c r="C413" s="25"/>
      <c r="D413" s="26"/>
      <c r="E413" s="33" t="s">
        <v>66</v>
      </c>
      <c r="F413" s="95">
        <f>F412+F405</f>
        <v>432076.12</v>
      </c>
    </row>
    <row r="414" spans="1:6" ht="15" hidden="1" customHeight="1" thickBot="1">
      <c r="A414" s="54"/>
      <c r="B414" s="55"/>
      <c r="C414" s="56"/>
      <c r="D414" s="57"/>
      <c r="E414" s="58"/>
      <c r="F414" s="59"/>
    </row>
    <row r="415" spans="1:6" ht="15" customHeight="1">
      <c r="A415" s="70"/>
      <c r="B415" s="645" t="s">
        <v>668</v>
      </c>
      <c r="C415" s="72"/>
      <c r="D415" s="73" t="s">
        <v>10</v>
      </c>
      <c r="E415" s="74"/>
      <c r="F415" s="75"/>
    </row>
    <row r="416" spans="1:6" ht="15" customHeight="1">
      <c r="A416" s="23"/>
      <c r="B416" s="114" t="s">
        <v>552</v>
      </c>
      <c r="C416" s="25"/>
      <c r="D416" s="26"/>
      <c r="E416" s="27"/>
      <c r="F416" s="28"/>
    </row>
    <row r="417" spans="1:6" ht="15" customHeight="1">
      <c r="A417" s="23"/>
      <c r="B417" s="29" t="s">
        <v>553</v>
      </c>
      <c r="C417" s="30">
        <v>1.4999999999999999E-2</v>
      </c>
      <c r="D417" s="26" t="s">
        <v>60</v>
      </c>
      <c r="E417" s="31">
        <f>GAJI!$D$8</f>
        <v>150000</v>
      </c>
      <c r="F417" s="32">
        <f>C417*E417</f>
        <v>2250</v>
      </c>
    </row>
    <row r="418" spans="1:6" ht="15" customHeight="1">
      <c r="A418" s="23"/>
      <c r="B418" s="29" t="s">
        <v>554</v>
      </c>
      <c r="C418" s="30">
        <v>0.01</v>
      </c>
      <c r="D418" s="26" t="s">
        <v>60</v>
      </c>
      <c r="E418" s="31">
        <f>GAJI!$D$9</f>
        <v>140000</v>
      </c>
      <c r="F418" s="32">
        <f>C418*E418</f>
        <v>1400</v>
      </c>
    </row>
    <row r="419" spans="1:6" ht="15" customHeight="1">
      <c r="A419" s="23"/>
      <c r="B419" s="29" t="s">
        <v>555</v>
      </c>
      <c r="C419" s="30">
        <v>0.1</v>
      </c>
      <c r="D419" s="26" t="s">
        <v>60</v>
      </c>
      <c r="E419" s="31">
        <f>GAJI!$D$16</f>
        <v>135000</v>
      </c>
      <c r="F419" s="32">
        <f>C419*E419</f>
        <v>13500</v>
      </c>
    </row>
    <row r="420" spans="1:6" ht="15" customHeight="1">
      <c r="A420" s="23"/>
      <c r="B420" s="29" t="s">
        <v>645</v>
      </c>
      <c r="C420" s="30">
        <v>0.3</v>
      </c>
      <c r="D420" s="26" t="s">
        <v>60</v>
      </c>
      <c r="E420" s="31">
        <f>GAJI!$D$26</f>
        <v>100000</v>
      </c>
      <c r="F420" s="32">
        <f>C420*E420</f>
        <v>30000</v>
      </c>
    </row>
    <row r="421" spans="1:6" ht="15" customHeight="1">
      <c r="A421" s="23"/>
      <c r="B421" s="24" t="s">
        <v>732</v>
      </c>
      <c r="C421" s="25"/>
      <c r="D421" s="26"/>
      <c r="E421" s="33" t="s">
        <v>61</v>
      </c>
      <c r="F421" s="34">
        <f>SUM(F417:F420)</f>
        <v>47150</v>
      </c>
    </row>
    <row r="422" spans="1:6" ht="15" customHeight="1">
      <c r="A422" s="23"/>
      <c r="B422" s="29" t="s">
        <v>122</v>
      </c>
      <c r="C422" s="30">
        <v>0.28739999999999999</v>
      </c>
      <c r="D422" s="26" t="s">
        <v>75</v>
      </c>
      <c r="E422" s="31">
        <f>GAJI!D37</f>
        <v>53500</v>
      </c>
      <c r="F422" s="32">
        <f>C422*E422</f>
        <v>15375.9</v>
      </c>
    </row>
    <row r="423" spans="1:6" ht="15" customHeight="1">
      <c r="A423" s="23"/>
      <c r="B423" s="29" t="s">
        <v>76</v>
      </c>
      <c r="C423" s="30">
        <v>0.04</v>
      </c>
      <c r="D423" s="26" t="s">
        <v>12</v>
      </c>
      <c r="E423" s="31">
        <f>GAJI!D38</f>
        <v>186666.66666666666</v>
      </c>
      <c r="F423" s="32">
        <f>C423*E423</f>
        <v>7466.6666666666661</v>
      </c>
    </row>
    <row r="424" spans="1:6" ht="15" customHeight="1">
      <c r="A424" s="23"/>
      <c r="B424" s="29" t="s">
        <v>123</v>
      </c>
      <c r="C424" s="30">
        <v>70</v>
      </c>
      <c r="D424" s="26" t="s">
        <v>124</v>
      </c>
      <c r="E424" s="31">
        <f>GAJI!D51</f>
        <v>550</v>
      </c>
      <c r="F424" s="32">
        <f>C424*E424</f>
        <v>38500</v>
      </c>
    </row>
    <row r="425" spans="1:6" ht="15" customHeight="1">
      <c r="A425" s="23"/>
      <c r="B425" s="29"/>
      <c r="C425" s="25"/>
      <c r="D425" s="26"/>
      <c r="E425" s="33" t="s">
        <v>61</v>
      </c>
      <c r="F425" s="34">
        <f>SUM(F422:F424)</f>
        <v>61342.566666666666</v>
      </c>
    </row>
    <row r="426" spans="1:6" ht="15" customHeight="1">
      <c r="A426" s="23"/>
      <c r="B426" s="29"/>
      <c r="C426" s="25"/>
      <c r="D426" s="26"/>
      <c r="E426" s="33" t="s">
        <v>66</v>
      </c>
      <c r="F426" s="35">
        <f>SUM(F425,F421)</f>
        <v>108492.56666666667</v>
      </c>
    </row>
    <row r="427" spans="1:6" ht="15" customHeight="1" thickBot="1">
      <c r="A427" s="78"/>
      <c r="B427" s="79"/>
      <c r="C427" s="66"/>
      <c r="D427" s="67"/>
      <c r="E427" s="68"/>
      <c r="F427" s="69"/>
    </row>
    <row r="428" spans="1:6" ht="15" customHeight="1">
      <c r="A428" s="70"/>
      <c r="B428" s="77" t="s">
        <v>669</v>
      </c>
      <c r="C428" s="72"/>
      <c r="D428" s="73" t="s">
        <v>10</v>
      </c>
      <c r="E428" s="74"/>
      <c r="F428" s="75"/>
    </row>
    <row r="429" spans="1:6" ht="15" customHeight="1">
      <c r="A429" s="23"/>
      <c r="B429" s="114" t="s">
        <v>552</v>
      </c>
      <c r="C429" s="25"/>
      <c r="D429" s="26"/>
      <c r="E429" s="27"/>
      <c r="F429" s="28"/>
    </row>
    <row r="430" spans="1:6" ht="15" customHeight="1">
      <c r="A430" s="23"/>
      <c r="B430" s="29" t="s">
        <v>553</v>
      </c>
      <c r="C430" s="30">
        <v>1.4999999999999999E-2</v>
      </c>
      <c r="D430" s="26" t="s">
        <v>60</v>
      </c>
      <c r="E430" s="31">
        <f>GAJI!$D$8</f>
        <v>150000</v>
      </c>
      <c r="F430" s="32">
        <f>C430*E430</f>
        <v>2250</v>
      </c>
    </row>
    <row r="431" spans="1:6" ht="15" customHeight="1">
      <c r="A431" s="23"/>
      <c r="B431" s="29" t="s">
        <v>554</v>
      </c>
      <c r="C431" s="30">
        <v>0.01</v>
      </c>
      <c r="D431" s="26" t="s">
        <v>60</v>
      </c>
      <c r="E431" s="31">
        <f>GAJI!$D$9</f>
        <v>140000</v>
      </c>
      <c r="F431" s="32">
        <f>C431*E431</f>
        <v>1400</v>
      </c>
    </row>
    <row r="432" spans="1:6" ht="15" customHeight="1">
      <c r="A432" s="23"/>
      <c r="B432" s="29" t="s">
        <v>555</v>
      </c>
      <c r="C432" s="30">
        <v>0.1</v>
      </c>
      <c r="D432" s="26" t="s">
        <v>60</v>
      </c>
      <c r="E432" s="31">
        <f>GAJI!$D$16</f>
        <v>135000</v>
      </c>
      <c r="F432" s="32">
        <f>C432*E432</f>
        <v>13500</v>
      </c>
    </row>
    <row r="433" spans="1:6" ht="15" customHeight="1">
      <c r="A433" s="23"/>
      <c r="B433" s="29" t="s">
        <v>645</v>
      </c>
      <c r="C433" s="30">
        <v>0.3</v>
      </c>
      <c r="D433" s="26" t="s">
        <v>60</v>
      </c>
      <c r="E433" s="31">
        <f>GAJI!$D$26</f>
        <v>100000</v>
      </c>
      <c r="F433" s="32">
        <f>C433*E433</f>
        <v>30000</v>
      </c>
    </row>
    <row r="434" spans="1:6" ht="15" customHeight="1">
      <c r="A434" s="23"/>
      <c r="B434" s="24" t="s">
        <v>732</v>
      </c>
      <c r="C434" s="25"/>
      <c r="D434" s="26"/>
      <c r="E434" s="33" t="s">
        <v>61</v>
      </c>
      <c r="F434" s="34">
        <f>SUM(F430:F433)</f>
        <v>47150</v>
      </c>
    </row>
    <row r="435" spans="1:6" ht="15" customHeight="1">
      <c r="A435" s="23"/>
      <c r="B435" s="29" t="s">
        <v>122</v>
      </c>
      <c r="C435" s="30">
        <v>0.19359999999999999</v>
      </c>
      <c r="D435" s="26" t="s">
        <v>75</v>
      </c>
      <c r="E435" s="31">
        <f>GAJI!$D$37</f>
        <v>53500</v>
      </c>
      <c r="F435" s="32">
        <f>C435*E435</f>
        <v>10357.6</v>
      </c>
    </row>
    <row r="436" spans="1:6" ht="15" customHeight="1">
      <c r="A436" s="23"/>
      <c r="B436" s="29" t="s">
        <v>76</v>
      </c>
      <c r="C436" s="30">
        <v>4.4999999999999998E-2</v>
      </c>
      <c r="D436" s="26" t="s">
        <v>12</v>
      </c>
      <c r="E436" s="31">
        <f>GAJI!$D$38</f>
        <v>186666.66666666666</v>
      </c>
      <c r="F436" s="32">
        <f>C436*E436</f>
        <v>8400</v>
      </c>
    </row>
    <row r="437" spans="1:6" ht="15" customHeight="1">
      <c r="A437" s="23"/>
      <c r="B437" s="29" t="s">
        <v>123</v>
      </c>
      <c r="C437" s="30">
        <v>70</v>
      </c>
      <c r="D437" s="26" t="s">
        <v>124</v>
      </c>
      <c r="E437" s="31">
        <f>GAJI!$D$51</f>
        <v>550</v>
      </c>
      <c r="F437" s="32">
        <f>C437*E437</f>
        <v>38500</v>
      </c>
    </row>
    <row r="438" spans="1:6" ht="15" customHeight="1">
      <c r="A438" s="23"/>
      <c r="B438" s="29"/>
      <c r="C438" s="25"/>
      <c r="D438" s="26"/>
      <c r="E438" s="33" t="s">
        <v>61</v>
      </c>
      <c r="F438" s="34">
        <f>SUM(F435:F437)</f>
        <v>57257.599999999999</v>
      </c>
    </row>
    <row r="439" spans="1:6" ht="15" customHeight="1">
      <c r="A439" s="23"/>
      <c r="B439" s="29"/>
      <c r="C439" s="25"/>
      <c r="D439" s="26"/>
      <c r="E439" s="33" t="s">
        <v>66</v>
      </c>
      <c r="F439" s="35">
        <f>SUM(F438,F434)</f>
        <v>104407.6</v>
      </c>
    </row>
    <row r="440" spans="1:6" ht="15" customHeight="1">
      <c r="A440" s="23"/>
      <c r="B440" s="29"/>
      <c r="C440" s="25"/>
      <c r="D440" s="26"/>
      <c r="E440" s="33"/>
      <c r="F440" s="34"/>
    </row>
    <row r="441" spans="1:6" ht="15" customHeight="1" thickBot="1">
      <c r="A441" s="54"/>
      <c r="B441" s="55"/>
      <c r="C441" s="56"/>
      <c r="D441" s="57"/>
      <c r="E441" s="58"/>
      <c r="F441" s="59"/>
    </row>
    <row r="442" spans="1:6" ht="15" customHeight="1">
      <c r="A442" s="70"/>
      <c r="B442" s="77" t="s">
        <v>670</v>
      </c>
      <c r="C442" s="72"/>
      <c r="D442" s="73" t="s">
        <v>10</v>
      </c>
      <c r="E442" s="74"/>
      <c r="F442" s="97"/>
    </row>
    <row r="443" spans="1:6" ht="15" customHeight="1">
      <c r="A443" s="23"/>
      <c r="B443" s="114" t="s">
        <v>552</v>
      </c>
      <c r="C443" s="25"/>
      <c r="D443" s="26"/>
      <c r="E443" s="27"/>
      <c r="F443" s="98"/>
    </row>
    <row r="444" spans="1:6" ht="15" customHeight="1">
      <c r="A444" s="23"/>
      <c r="B444" s="29" t="s">
        <v>553</v>
      </c>
      <c r="C444" s="30">
        <v>1.2999999999999999E-2</v>
      </c>
      <c r="D444" s="26" t="s">
        <v>60</v>
      </c>
      <c r="E444" s="31">
        <f>GAJI!$D$8</f>
        <v>150000</v>
      </c>
      <c r="F444" s="94">
        <f>E444*C444</f>
        <v>1950</v>
      </c>
    </row>
    <row r="445" spans="1:6" ht="15" customHeight="1">
      <c r="A445" s="23"/>
      <c r="B445" s="29" t="s">
        <v>554</v>
      </c>
      <c r="C445" s="30">
        <v>8.9999999999999993E-3</v>
      </c>
      <c r="D445" s="26" t="s">
        <v>60</v>
      </c>
      <c r="E445" s="31">
        <f>GAJI!$D$9</f>
        <v>140000</v>
      </c>
      <c r="F445" s="94">
        <f t="shared" ref="F445:F450" si="28">E445*C445</f>
        <v>1260</v>
      </c>
    </row>
    <row r="446" spans="1:6" ht="15" customHeight="1">
      <c r="A446" s="23"/>
      <c r="B446" s="29" t="s">
        <v>555</v>
      </c>
      <c r="C446" s="30">
        <v>8.5000000000000006E-2</v>
      </c>
      <c r="D446" s="26" t="s">
        <v>60</v>
      </c>
      <c r="E446" s="31">
        <f>GAJI!$D$16</f>
        <v>135000</v>
      </c>
      <c r="F446" s="94">
        <f t="shared" si="28"/>
        <v>11475</v>
      </c>
    </row>
    <row r="447" spans="1:6" ht="15" customHeight="1">
      <c r="A447" s="23"/>
      <c r="B447" s="29" t="s">
        <v>645</v>
      </c>
      <c r="C447" s="30">
        <v>0.27200000000000002</v>
      </c>
      <c r="D447" s="26" t="s">
        <v>60</v>
      </c>
      <c r="E447" s="31">
        <f>GAJI!$D$26</f>
        <v>100000</v>
      </c>
      <c r="F447" s="94">
        <f t="shared" si="28"/>
        <v>27200.000000000004</v>
      </c>
    </row>
    <row r="448" spans="1:6" ht="15" customHeight="1">
      <c r="A448" s="23"/>
      <c r="B448" s="24" t="s">
        <v>732</v>
      </c>
      <c r="C448" s="25"/>
      <c r="D448" s="26"/>
      <c r="E448" s="33" t="s">
        <v>61</v>
      </c>
      <c r="F448" s="93">
        <f>SUM(F444:F447)</f>
        <v>41885</v>
      </c>
    </row>
    <row r="449" spans="1:6" ht="15" customHeight="1">
      <c r="A449" s="23"/>
      <c r="B449" s="29" t="s">
        <v>125</v>
      </c>
      <c r="C449" s="30">
        <v>8.5</v>
      </c>
      <c r="D449" s="26" t="s">
        <v>17</v>
      </c>
      <c r="E449" s="31">
        <v>10000</v>
      </c>
      <c r="F449" s="94">
        <f t="shared" si="28"/>
        <v>85000</v>
      </c>
    </row>
    <row r="450" spans="1:6" ht="15" customHeight="1">
      <c r="A450" s="23"/>
      <c r="B450" s="29" t="s">
        <v>126</v>
      </c>
      <c r="C450" s="30">
        <v>4</v>
      </c>
      <c r="D450" s="26" t="s">
        <v>85</v>
      </c>
      <c r="E450" s="31">
        <f>137500/40</f>
        <v>3437.5</v>
      </c>
      <c r="F450" s="94">
        <f t="shared" si="28"/>
        <v>13750</v>
      </c>
    </row>
    <row r="451" spans="1:6" ht="15" customHeight="1">
      <c r="A451" s="23"/>
      <c r="B451" s="29"/>
      <c r="C451" s="25"/>
      <c r="D451" s="26"/>
      <c r="E451" s="33" t="s">
        <v>61</v>
      </c>
      <c r="F451" s="93">
        <f>SUM(F449:F450)</f>
        <v>98750</v>
      </c>
    </row>
    <row r="452" spans="1:6" ht="15" customHeight="1">
      <c r="A452" s="23"/>
      <c r="B452" s="29"/>
      <c r="C452" s="25"/>
      <c r="D452" s="26"/>
      <c r="E452" s="33" t="s">
        <v>66</v>
      </c>
      <c r="F452" s="99">
        <f>F451+F448</f>
        <v>140635</v>
      </c>
    </row>
    <row r="453" spans="1:6" ht="15" customHeight="1" thickBot="1">
      <c r="A453" s="54"/>
      <c r="B453" s="55"/>
      <c r="C453" s="56"/>
      <c r="D453" s="57"/>
      <c r="E453" s="58"/>
      <c r="F453" s="96"/>
    </row>
    <row r="454" spans="1:6" ht="15" hidden="1" customHeight="1">
      <c r="A454" s="70"/>
      <c r="B454" s="77" t="s">
        <v>671</v>
      </c>
      <c r="C454" s="72"/>
      <c r="D454" s="73" t="s">
        <v>10</v>
      </c>
      <c r="E454" s="74"/>
      <c r="F454" s="97"/>
    </row>
    <row r="455" spans="1:6" ht="15" hidden="1" customHeight="1">
      <c r="A455" s="23"/>
      <c r="B455" s="24" t="s">
        <v>552</v>
      </c>
      <c r="C455" s="25"/>
      <c r="D455" s="26"/>
      <c r="E455" s="27"/>
      <c r="F455" s="98"/>
    </row>
    <row r="456" spans="1:6" ht="15" hidden="1" customHeight="1">
      <c r="A456" s="23"/>
      <c r="B456" s="29" t="s">
        <v>553</v>
      </c>
      <c r="C456" s="30">
        <v>1.0999999999999999E-2</v>
      </c>
      <c r="D456" s="26" t="s">
        <v>60</v>
      </c>
      <c r="E456" s="31">
        <f>GAJI!$D$8</f>
        <v>150000</v>
      </c>
      <c r="F456" s="94">
        <f t="shared" ref="F456:F459" si="29">E456*C456</f>
        <v>1650</v>
      </c>
    </row>
    <row r="457" spans="1:6" ht="15" hidden="1" customHeight="1">
      <c r="A457" s="23"/>
      <c r="B457" s="29" t="s">
        <v>554</v>
      </c>
      <c r="C457" s="30">
        <v>1.0999999999999999E-2</v>
      </c>
      <c r="D457" s="26" t="s">
        <v>60</v>
      </c>
      <c r="E457" s="31">
        <f>GAJI!$D$9</f>
        <v>140000</v>
      </c>
      <c r="F457" s="94">
        <f t="shared" si="29"/>
        <v>1540</v>
      </c>
    </row>
    <row r="458" spans="1:6" ht="15" hidden="1" customHeight="1">
      <c r="A458" s="23"/>
      <c r="B458" s="29" t="s">
        <v>555</v>
      </c>
      <c r="C458" s="30">
        <v>0.107</v>
      </c>
      <c r="D458" s="26" t="s">
        <v>60</v>
      </c>
      <c r="E458" s="31">
        <f>GAJI!$D$16</f>
        <v>135000</v>
      </c>
      <c r="F458" s="94">
        <f t="shared" si="29"/>
        <v>14445</v>
      </c>
    </row>
    <row r="459" spans="1:6" ht="15" hidden="1" customHeight="1">
      <c r="A459" s="23"/>
      <c r="B459" s="29" t="s">
        <v>645</v>
      </c>
      <c r="C459" s="30">
        <v>0.14299999999999999</v>
      </c>
      <c r="D459" s="26" t="s">
        <v>60</v>
      </c>
      <c r="E459" s="31">
        <f>GAJI!$D$26</f>
        <v>100000</v>
      </c>
      <c r="F459" s="94">
        <f t="shared" si="29"/>
        <v>14299.999999999998</v>
      </c>
    </row>
    <row r="460" spans="1:6" ht="15" hidden="1" customHeight="1">
      <c r="A460" s="23"/>
      <c r="B460" s="24" t="s">
        <v>732</v>
      </c>
      <c r="C460" s="25"/>
      <c r="D460" s="26"/>
      <c r="E460" s="33" t="s">
        <v>61</v>
      </c>
      <c r="F460" s="93">
        <f>SUM(F456:F459)</f>
        <v>31935</v>
      </c>
    </row>
    <row r="461" spans="1:6" ht="15" hidden="1" customHeight="1">
      <c r="A461" s="23"/>
      <c r="B461" s="29" t="s">
        <v>127</v>
      </c>
      <c r="C461" s="30">
        <v>2</v>
      </c>
      <c r="D461" s="26" t="s">
        <v>85</v>
      </c>
      <c r="E461" s="31">
        <f>125000/40</f>
        <v>3125</v>
      </c>
      <c r="F461" s="94">
        <f t="shared" ref="F461" si="30">E461*C461</f>
        <v>6250</v>
      </c>
    </row>
    <row r="462" spans="1:6" ht="15" hidden="1" customHeight="1">
      <c r="A462" s="23"/>
      <c r="B462" s="29"/>
      <c r="C462" s="25"/>
      <c r="D462" s="26"/>
      <c r="E462" s="33" t="s">
        <v>61</v>
      </c>
      <c r="F462" s="93">
        <f>SUM(F461)</f>
        <v>6250</v>
      </c>
    </row>
    <row r="463" spans="1:6" ht="15" hidden="1" customHeight="1">
      <c r="A463" s="23"/>
      <c r="B463" s="29"/>
      <c r="C463" s="25"/>
      <c r="D463" s="26"/>
      <c r="E463" s="33" t="s">
        <v>66</v>
      </c>
      <c r="F463" s="95">
        <f>F462+F460</f>
        <v>38185</v>
      </c>
    </row>
    <row r="464" spans="1:6" ht="15" hidden="1" customHeight="1" thickBot="1">
      <c r="A464" s="80"/>
      <c r="B464" s="81"/>
      <c r="C464" s="82"/>
      <c r="D464" s="83"/>
      <c r="E464" s="84"/>
      <c r="F464" s="85"/>
    </row>
    <row r="465" spans="1:6" ht="15" customHeight="1">
      <c r="A465" s="70"/>
      <c r="B465" s="77" t="s">
        <v>672</v>
      </c>
      <c r="C465" s="72"/>
      <c r="D465" s="73" t="s">
        <v>10</v>
      </c>
      <c r="E465" s="74"/>
      <c r="F465" s="75"/>
    </row>
    <row r="466" spans="1:6" ht="15" customHeight="1">
      <c r="A466" s="23"/>
      <c r="B466" s="532" t="s">
        <v>552</v>
      </c>
      <c r="C466" s="25"/>
      <c r="D466" s="26"/>
      <c r="E466" s="27"/>
      <c r="F466" s="28"/>
    </row>
    <row r="467" spans="1:6" ht="15" customHeight="1">
      <c r="A467" s="23"/>
      <c r="B467" s="29" t="s">
        <v>553</v>
      </c>
      <c r="C467" s="30">
        <v>1.4999999999999999E-2</v>
      </c>
      <c r="D467" s="26" t="s">
        <v>60</v>
      </c>
      <c r="E467" s="31">
        <f>GAJI!$D$8</f>
        <v>150000</v>
      </c>
      <c r="F467" s="32">
        <f>C467*E467</f>
        <v>2250</v>
      </c>
    </row>
    <row r="468" spans="1:6" ht="15" customHeight="1">
      <c r="A468" s="23"/>
      <c r="B468" s="29" t="s">
        <v>554</v>
      </c>
      <c r="C468" s="30">
        <v>0.01</v>
      </c>
      <c r="D468" s="26" t="s">
        <v>60</v>
      </c>
      <c r="E468" s="31">
        <f>GAJI!$D$9</f>
        <v>140000</v>
      </c>
      <c r="F468" s="32">
        <f>C468*E468</f>
        <v>1400</v>
      </c>
    </row>
    <row r="469" spans="1:6" ht="15" customHeight="1">
      <c r="A469" s="23"/>
      <c r="B469" s="29" t="s">
        <v>555</v>
      </c>
      <c r="C469" s="30">
        <v>0.1</v>
      </c>
      <c r="D469" s="26" t="s">
        <v>60</v>
      </c>
      <c r="E469" s="31">
        <f>GAJI!$D$16</f>
        <v>135000</v>
      </c>
      <c r="F469" s="32">
        <f>C469*E469</f>
        <v>13500</v>
      </c>
    </row>
    <row r="470" spans="1:6" ht="15" customHeight="1">
      <c r="A470" s="23"/>
      <c r="B470" s="29" t="s">
        <v>645</v>
      </c>
      <c r="C470" s="30">
        <v>0.3</v>
      </c>
      <c r="D470" s="26" t="s">
        <v>60</v>
      </c>
      <c r="E470" s="31">
        <f>GAJI!$D$26</f>
        <v>100000</v>
      </c>
      <c r="F470" s="32">
        <f>C470*E470</f>
        <v>30000</v>
      </c>
    </row>
    <row r="471" spans="1:6" ht="15" customHeight="1">
      <c r="A471" s="23"/>
      <c r="B471" s="24" t="s">
        <v>732</v>
      </c>
      <c r="C471" s="25"/>
      <c r="D471" s="26"/>
      <c r="E471" s="33" t="s">
        <v>61</v>
      </c>
      <c r="F471" s="34">
        <f>SUM(F467:F470)</f>
        <v>47150</v>
      </c>
    </row>
    <row r="472" spans="1:6" ht="15" customHeight="1">
      <c r="A472" s="23"/>
      <c r="B472" s="29" t="s">
        <v>122</v>
      </c>
      <c r="C472" s="30">
        <v>0.28739999999999999</v>
      </c>
      <c r="D472" s="26" t="s">
        <v>75</v>
      </c>
      <c r="E472" s="31">
        <f>GAJI!$D$37</f>
        <v>53500</v>
      </c>
      <c r="F472" s="32">
        <f>C472*E472</f>
        <v>15375.9</v>
      </c>
    </row>
    <row r="473" spans="1:6" ht="15" customHeight="1">
      <c r="A473" s="23"/>
      <c r="B473" s="29" t="s">
        <v>76</v>
      </c>
      <c r="C473" s="30">
        <v>0.04</v>
      </c>
      <c r="D473" s="26" t="s">
        <v>12</v>
      </c>
      <c r="E473" s="31">
        <f>GAJI!$D$38</f>
        <v>186666.66666666666</v>
      </c>
      <c r="F473" s="32">
        <f>C473*E473</f>
        <v>7466.6666666666661</v>
      </c>
    </row>
    <row r="474" spans="1:6" ht="15" customHeight="1">
      <c r="A474" s="23"/>
      <c r="B474" s="29" t="s">
        <v>128</v>
      </c>
      <c r="C474" s="30">
        <v>25</v>
      </c>
      <c r="D474" s="26" t="s">
        <v>129</v>
      </c>
      <c r="E474" s="31">
        <v>15000</v>
      </c>
      <c r="F474" s="32">
        <f>C474*E474</f>
        <v>375000</v>
      </c>
    </row>
    <row r="475" spans="1:6" ht="15" customHeight="1">
      <c r="A475" s="23"/>
      <c r="B475" s="29"/>
      <c r="C475" s="25"/>
      <c r="D475" s="26"/>
      <c r="E475" s="33" t="s">
        <v>61</v>
      </c>
      <c r="F475" s="34">
        <f>SUM(F472:F474)</f>
        <v>397842.56666666665</v>
      </c>
    </row>
    <row r="476" spans="1:6" ht="15" customHeight="1">
      <c r="A476" s="23"/>
      <c r="B476" s="29"/>
      <c r="C476" s="25"/>
      <c r="D476" s="26"/>
      <c r="E476" s="33" t="s">
        <v>66</v>
      </c>
      <c r="F476" s="35">
        <f>SUM(F475,F471)</f>
        <v>444992.56666666665</v>
      </c>
    </row>
    <row r="477" spans="1:6" ht="15" customHeight="1">
      <c r="A477" s="100"/>
      <c r="B477" s="101"/>
      <c r="C477" s="102"/>
      <c r="D477" s="103"/>
      <c r="E477" s="104"/>
      <c r="F477" s="105"/>
    </row>
    <row r="478" spans="1:6" ht="15" hidden="1" customHeight="1">
      <c r="A478" s="17"/>
      <c r="B478" s="18" t="s">
        <v>130</v>
      </c>
      <c r="C478" s="19"/>
      <c r="D478" s="20" t="s">
        <v>10</v>
      </c>
      <c r="E478" s="21"/>
      <c r="F478" s="22"/>
    </row>
    <row r="479" spans="1:6" ht="15" hidden="1" customHeight="1">
      <c r="A479" s="23"/>
      <c r="B479" s="24" t="s">
        <v>552</v>
      </c>
      <c r="C479" s="25"/>
      <c r="D479" s="26"/>
      <c r="E479" s="27"/>
      <c r="F479" s="28"/>
    </row>
    <row r="480" spans="1:6" ht="15" hidden="1" customHeight="1">
      <c r="A480" s="23"/>
      <c r="B480" s="29" t="s">
        <v>553</v>
      </c>
      <c r="C480" s="30">
        <v>1.4999999999999999E-2</v>
      </c>
      <c r="D480" s="26" t="s">
        <v>60</v>
      </c>
      <c r="E480" s="31">
        <f>GAJI!D8</f>
        <v>150000</v>
      </c>
      <c r="F480" s="32">
        <f>C480*E480</f>
        <v>2250</v>
      </c>
    </row>
    <row r="481" spans="1:6" ht="15" hidden="1" customHeight="1">
      <c r="A481" s="23"/>
      <c r="B481" s="29" t="s">
        <v>554</v>
      </c>
      <c r="C481" s="30">
        <v>1.4999999999999999E-2</v>
      </c>
      <c r="D481" s="26" t="s">
        <v>60</v>
      </c>
      <c r="E481" s="31">
        <f>GAJI!D9</f>
        <v>140000</v>
      </c>
      <c r="F481" s="32">
        <f>C481*E481</f>
        <v>2100</v>
      </c>
    </row>
    <row r="482" spans="1:6" ht="15" hidden="1" customHeight="1">
      <c r="A482" s="23"/>
      <c r="B482" s="29" t="s">
        <v>555</v>
      </c>
      <c r="C482" s="30">
        <v>0.15</v>
      </c>
      <c r="D482" s="26" t="s">
        <v>60</v>
      </c>
      <c r="E482" s="31">
        <f>GAJI!D16</f>
        <v>135000</v>
      </c>
      <c r="F482" s="32">
        <f>C482*E482</f>
        <v>20250</v>
      </c>
    </row>
    <row r="483" spans="1:6" ht="15" hidden="1" customHeight="1">
      <c r="A483" s="23"/>
      <c r="B483" s="29" t="s">
        <v>645</v>
      </c>
      <c r="C483" s="30">
        <v>0.3</v>
      </c>
      <c r="D483" s="26" t="s">
        <v>60</v>
      </c>
      <c r="E483" s="31">
        <f>GAJI!D26</f>
        <v>100000</v>
      </c>
      <c r="F483" s="32">
        <f>C483*E483</f>
        <v>30000</v>
      </c>
    </row>
    <row r="484" spans="1:6" ht="15" hidden="1" customHeight="1">
      <c r="A484" s="23"/>
      <c r="B484" s="24" t="s">
        <v>732</v>
      </c>
      <c r="C484" s="25"/>
      <c r="D484" s="26"/>
      <c r="E484" s="33" t="s">
        <v>61</v>
      </c>
      <c r="F484" s="34">
        <f>SUM(F480:F483)</f>
        <v>54600</v>
      </c>
    </row>
    <row r="485" spans="1:6" ht="15" hidden="1" customHeight="1">
      <c r="A485" s="23"/>
      <c r="B485" s="29" t="s">
        <v>122</v>
      </c>
      <c r="C485" s="30">
        <v>0.1555</v>
      </c>
      <c r="D485" s="26" t="s">
        <v>75</v>
      </c>
      <c r="E485" s="31">
        <f>GAJI!D37</f>
        <v>53500</v>
      </c>
      <c r="F485" s="32">
        <f>C485*E485</f>
        <v>8319.25</v>
      </c>
    </row>
    <row r="486" spans="1:6" ht="15" hidden="1" customHeight="1">
      <c r="A486" s="23"/>
      <c r="B486" s="29" t="s">
        <v>76</v>
      </c>
      <c r="C486" s="30">
        <v>2.3E-2</v>
      </c>
      <c r="D486" s="26" t="s">
        <v>12</v>
      </c>
      <c r="E486" s="31">
        <f>GAJI!D38</f>
        <v>186666.66666666666</v>
      </c>
      <c r="F486" s="32">
        <f>C486*E486</f>
        <v>4293.333333333333</v>
      </c>
    </row>
    <row r="487" spans="1:6" ht="15" hidden="1" customHeight="1">
      <c r="A487" s="23"/>
      <c r="B487" s="29"/>
      <c r="C487" s="25"/>
      <c r="D487" s="26"/>
      <c r="E487" s="33" t="s">
        <v>61</v>
      </c>
      <c r="F487" s="34">
        <f>SUM(F485:F486)</f>
        <v>12612.583333333332</v>
      </c>
    </row>
    <row r="488" spans="1:6" ht="15" hidden="1" customHeight="1">
      <c r="A488" s="23"/>
      <c r="B488" s="29"/>
      <c r="C488" s="25"/>
      <c r="D488" s="26"/>
      <c r="E488" s="33" t="s">
        <v>66</v>
      </c>
      <c r="F488" s="47">
        <f>SUM(F487,F484)</f>
        <v>67212.583333333328</v>
      </c>
    </row>
    <row r="489" spans="1:6" ht="15" hidden="1" customHeight="1">
      <c r="A489" s="23"/>
      <c r="B489" s="29"/>
      <c r="C489" s="25"/>
      <c r="D489" s="26"/>
      <c r="E489" s="33"/>
      <c r="F489" s="34"/>
    </row>
    <row r="490" spans="1:6" ht="15" customHeight="1">
      <c r="A490" s="17"/>
      <c r="B490" s="18" t="s">
        <v>131</v>
      </c>
      <c r="C490" s="19"/>
      <c r="D490" s="20" t="s">
        <v>10</v>
      </c>
      <c r="E490" s="21"/>
      <c r="F490" s="22"/>
    </row>
    <row r="491" spans="1:6" ht="15" customHeight="1">
      <c r="A491" s="49"/>
      <c r="B491" s="114" t="s">
        <v>552</v>
      </c>
      <c r="C491" s="50"/>
      <c r="D491" s="106"/>
      <c r="E491" s="52"/>
      <c r="F491" s="53"/>
    </row>
    <row r="492" spans="1:6" ht="15" customHeight="1">
      <c r="A492" s="23"/>
      <c r="B492" s="29" t="s">
        <v>553</v>
      </c>
      <c r="C492" s="30">
        <v>1.4999999999999999E-2</v>
      </c>
      <c r="D492" s="26" t="s">
        <v>60</v>
      </c>
      <c r="E492" s="31">
        <f>GAJI!D8</f>
        <v>150000</v>
      </c>
      <c r="F492" s="32">
        <f>C492*E492</f>
        <v>2250</v>
      </c>
    </row>
    <row r="493" spans="1:6" ht="15" customHeight="1">
      <c r="A493" s="23"/>
      <c r="B493" s="29" t="s">
        <v>554</v>
      </c>
      <c r="C493" s="30">
        <v>1.4999999999999999E-2</v>
      </c>
      <c r="D493" s="26" t="s">
        <v>60</v>
      </c>
      <c r="E493" s="31">
        <f>GAJI!D9</f>
        <v>140000</v>
      </c>
      <c r="F493" s="32">
        <f>C493*E493</f>
        <v>2100</v>
      </c>
    </row>
    <row r="494" spans="1:6" ht="15" customHeight="1">
      <c r="A494" s="23"/>
      <c r="B494" s="29" t="s">
        <v>555</v>
      </c>
      <c r="C494" s="30">
        <v>0.15</v>
      </c>
      <c r="D494" s="26" t="s">
        <v>60</v>
      </c>
      <c r="E494" s="31">
        <f>GAJI!D16</f>
        <v>135000</v>
      </c>
      <c r="F494" s="32">
        <f>C494*E494</f>
        <v>20250</v>
      </c>
    </row>
    <row r="495" spans="1:6" ht="15" customHeight="1">
      <c r="A495" s="23"/>
      <c r="B495" s="29" t="s">
        <v>645</v>
      </c>
      <c r="C495" s="30">
        <v>0.3</v>
      </c>
      <c r="D495" s="26" t="s">
        <v>60</v>
      </c>
      <c r="E495" s="31">
        <f>GAJI!D26</f>
        <v>100000</v>
      </c>
      <c r="F495" s="32">
        <f>C495*E495</f>
        <v>30000</v>
      </c>
    </row>
    <row r="496" spans="1:6" ht="15" customHeight="1">
      <c r="A496" s="23"/>
      <c r="B496" s="24" t="s">
        <v>732</v>
      </c>
      <c r="C496" s="25"/>
      <c r="D496" s="26"/>
      <c r="E496" s="33" t="s">
        <v>61</v>
      </c>
      <c r="F496" s="34">
        <f>SUM(F492:F495)</f>
        <v>54600</v>
      </c>
    </row>
    <row r="497" spans="1:6" ht="15" customHeight="1">
      <c r="A497" s="23"/>
      <c r="B497" s="29" t="s">
        <v>122</v>
      </c>
      <c r="C497" s="30">
        <v>0.1037</v>
      </c>
      <c r="D497" s="26" t="s">
        <v>75</v>
      </c>
      <c r="E497" s="31">
        <f>GAJI!D37</f>
        <v>53500</v>
      </c>
      <c r="F497" s="32">
        <f>C497*E497</f>
        <v>5547.95</v>
      </c>
    </row>
    <row r="498" spans="1:6" ht="15" customHeight="1">
      <c r="A498" s="23"/>
      <c r="B498" s="29" t="s">
        <v>76</v>
      </c>
      <c r="C498" s="30">
        <v>2.5999999999999999E-2</v>
      </c>
      <c r="D498" s="26" t="s">
        <v>12</v>
      </c>
      <c r="E498" s="31">
        <f>GAJI!D38</f>
        <v>186666.66666666666</v>
      </c>
      <c r="F498" s="32">
        <f>C498*E498</f>
        <v>4853.333333333333</v>
      </c>
    </row>
    <row r="499" spans="1:6" ht="15" customHeight="1">
      <c r="A499" s="23"/>
      <c r="B499" s="29"/>
      <c r="C499" s="25"/>
      <c r="D499" s="26"/>
      <c r="E499" s="33" t="s">
        <v>61</v>
      </c>
      <c r="F499" s="34">
        <f>SUM(F497:F498)</f>
        <v>10401.283333333333</v>
      </c>
    </row>
    <row r="500" spans="1:6" ht="15" customHeight="1">
      <c r="A500" s="23"/>
      <c r="B500" s="29"/>
      <c r="C500" s="25"/>
      <c r="D500" s="26"/>
      <c r="E500" s="33" t="s">
        <v>66</v>
      </c>
      <c r="F500" s="35">
        <f>SUM(F499,F496)</f>
        <v>65001.283333333333</v>
      </c>
    </row>
    <row r="501" spans="1:6" ht="15" customHeight="1">
      <c r="A501" s="23"/>
      <c r="B501" s="29"/>
      <c r="C501" s="25"/>
      <c r="D501" s="26"/>
      <c r="E501" s="33"/>
      <c r="F501" s="34"/>
    </row>
    <row r="502" spans="1:6" ht="15" customHeight="1">
      <c r="A502" s="17"/>
      <c r="B502" s="18" t="s">
        <v>132</v>
      </c>
      <c r="C502" s="19"/>
      <c r="D502" s="20" t="s">
        <v>49</v>
      </c>
      <c r="E502" s="21"/>
      <c r="F502" s="22"/>
    </row>
    <row r="503" spans="1:6" ht="15" customHeight="1">
      <c r="A503" s="23"/>
      <c r="B503" s="114" t="s">
        <v>552</v>
      </c>
      <c r="C503" s="25"/>
      <c r="D503" s="26"/>
      <c r="E503" s="27"/>
      <c r="F503" s="28"/>
    </row>
    <row r="504" spans="1:6" ht="15" customHeight="1">
      <c r="A504" s="23"/>
      <c r="B504" s="29" t="s">
        <v>553</v>
      </c>
      <c r="C504" s="30">
        <v>4.0000000000000001E-3</v>
      </c>
      <c r="D504" s="26" t="s">
        <v>60</v>
      </c>
      <c r="E504" s="31">
        <f>GAJI!D8</f>
        <v>150000</v>
      </c>
      <c r="F504" s="32">
        <f>C504*E504</f>
        <v>600</v>
      </c>
    </row>
    <row r="505" spans="1:6" ht="15" customHeight="1">
      <c r="A505" s="23"/>
      <c r="B505" s="29" t="s">
        <v>554</v>
      </c>
      <c r="C505" s="30">
        <v>0.04</v>
      </c>
      <c r="D505" s="26" t="s">
        <v>60</v>
      </c>
      <c r="E505" s="31">
        <f>GAJI!D9</f>
        <v>140000</v>
      </c>
      <c r="F505" s="32">
        <f>C505*E505</f>
        <v>5600</v>
      </c>
    </row>
    <row r="506" spans="1:6" ht="15" customHeight="1">
      <c r="A506" s="23"/>
      <c r="B506" s="29" t="s">
        <v>555</v>
      </c>
      <c r="C506" s="30">
        <v>0.04</v>
      </c>
      <c r="D506" s="26" t="s">
        <v>60</v>
      </c>
      <c r="E506" s="31">
        <f>GAJI!D16</f>
        <v>135000</v>
      </c>
      <c r="F506" s="32">
        <f>C506*E506</f>
        <v>5400</v>
      </c>
    </row>
    <row r="507" spans="1:6" ht="15" customHeight="1">
      <c r="A507" s="23"/>
      <c r="B507" s="29" t="s">
        <v>645</v>
      </c>
      <c r="C507" s="30">
        <v>0.08</v>
      </c>
      <c r="D507" s="26" t="s">
        <v>60</v>
      </c>
      <c r="E507" s="31">
        <f>GAJI!D26</f>
        <v>100000</v>
      </c>
      <c r="F507" s="32">
        <f>C507*E507</f>
        <v>8000</v>
      </c>
    </row>
    <row r="508" spans="1:6" ht="15" customHeight="1">
      <c r="A508" s="23"/>
      <c r="B508" s="24" t="s">
        <v>732</v>
      </c>
      <c r="C508" s="25"/>
      <c r="D508" s="26"/>
      <c r="E508" s="33" t="s">
        <v>61</v>
      </c>
      <c r="F508" s="34">
        <f>SUM(F504:F507)</f>
        <v>19600</v>
      </c>
    </row>
    <row r="509" spans="1:6" ht="15" customHeight="1">
      <c r="A509" s="23"/>
      <c r="B509" s="29" t="s">
        <v>122</v>
      </c>
      <c r="C509" s="30">
        <v>0.01</v>
      </c>
      <c r="D509" s="26" t="s">
        <v>75</v>
      </c>
      <c r="E509" s="31">
        <f>GAJI!D37</f>
        <v>53500</v>
      </c>
      <c r="F509" s="32">
        <f>C509*E509</f>
        <v>535</v>
      </c>
    </row>
    <row r="510" spans="1:6" ht="15" customHeight="1">
      <c r="A510" s="23"/>
      <c r="B510" s="29" t="s">
        <v>76</v>
      </c>
      <c r="C510" s="30">
        <v>1.2999999999999999E-2</v>
      </c>
      <c r="D510" s="26" t="s">
        <v>12</v>
      </c>
      <c r="E510" s="31">
        <f>GAJI!D38</f>
        <v>186666.66666666666</v>
      </c>
      <c r="F510" s="32">
        <f>C510*E510</f>
        <v>2426.6666666666665</v>
      </c>
    </row>
    <row r="511" spans="1:6" ht="15" customHeight="1">
      <c r="A511" s="23"/>
      <c r="B511" s="29"/>
      <c r="C511" s="25"/>
      <c r="D511" s="26"/>
      <c r="E511" s="33" t="s">
        <v>61</v>
      </c>
      <c r="F511" s="34">
        <f>SUM(F509:F510)</f>
        <v>2961.6666666666665</v>
      </c>
    </row>
    <row r="512" spans="1:6" ht="15" customHeight="1">
      <c r="A512" s="23"/>
      <c r="B512" s="29"/>
      <c r="C512" s="25"/>
      <c r="D512" s="26"/>
      <c r="E512" s="33" t="s">
        <v>66</v>
      </c>
      <c r="F512" s="35">
        <f>SUM(F511,F508)</f>
        <v>22561.666666666668</v>
      </c>
    </row>
    <row r="513" spans="1:6" ht="15" customHeight="1" thickBot="1">
      <c r="A513" s="78"/>
      <c r="B513" s="79"/>
      <c r="C513" s="66"/>
      <c r="D513" s="67"/>
      <c r="E513" s="68"/>
      <c r="F513" s="69"/>
    </row>
    <row r="514" spans="1:6" ht="15" customHeight="1">
      <c r="A514" s="70"/>
      <c r="B514" s="77" t="s">
        <v>133</v>
      </c>
      <c r="C514" s="72"/>
      <c r="D514" s="73" t="s">
        <v>10</v>
      </c>
      <c r="E514" s="74"/>
      <c r="F514" s="75"/>
    </row>
    <row r="515" spans="1:6" ht="15" customHeight="1">
      <c r="A515" s="23"/>
      <c r="B515" s="114" t="s">
        <v>552</v>
      </c>
      <c r="C515" s="25"/>
      <c r="D515" s="26"/>
      <c r="E515" s="27"/>
      <c r="F515" s="28"/>
    </row>
    <row r="516" spans="1:6" ht="15" customHeight="1">
      <c r="A516" s="23"/>
      <c r="B516" s="29" t="s">
        <v>553</v>
      </c>
      <c r="C516" s="30">
        <v>0.01</v>
      </c>
      <c r="D516" s="26" t="s">
        <v>60</v>
      </c>
      <c r="E516" s="31">
        <f>GAJI!D8</f>
        <v>150000</v>
      </c>
      <c r="F516" s="32">
        <f>C516*E516</f>
        <v>1500</v>
      </c>
    </row>
    <row r="517" spans="1:6" ht="15" customHeight="1">
      <c r="A517" s="23"/>
      <c r="B517" s="29" t="s">
        <v>554</v>
      </c>
      <c r="C517" s="30">
        <v>0.01</v>
      </c>
      <c r="D517" s="26" t="s">
        <v>60</v>
      </c>
      <c r="E517" s="31">
        <f>GAJI!D9</f>
        <v>140000</v>
      </c>
      <c r="F517" s="32">
        <f>C517*E517</f>
        <v>1400</v>
      </c>
    </row>
    <row r="518" spans="1:6" ht="15" customHeight="1">
      <c r="A518" s="23"/>
      <c r="B518" s="29" t="s">
        <v>555</v>
      </c>
      <c r="C518" s="30">
        <v>0.1</v>
      </c>
      <c r="D518" s="26" t="s">
        <v>60</v>
      </c>
      <c r="E518" s="31">
        <f>GAJI!D16</f>
        <v>135000</v>
      </c>
      <c r="F518" s="32">
        <f>C518*E518</f>
        <v>13500</v>
      </c>
    </row>
    <row r="519" spans="1:6" ht="15" customHeight="1">
      <c r="A519" s="23"/>
      <c r="B519" s="29" t="s">
        <v>645</v>
      </c>
      <c r="C519" s="30">
        <v>0.2</v>
      </c>
      <c r="D519" s="26" t="s">
        <v>60</v>
      </c>
      <c r="E519" s="31">
        <f>GAJI!D26</f>
        <v>100000</v>
      </c>
      <c r="F519" s="32">
        <f>C519*E519</f>
        <v>20000</v>
      </c>
    </row>
    <row r="520" spans="1:6" ht="15" customHeight="1">
      <c r="A520" s="23"/>
      <c r="B520" s="24" t="s">
        <v>732</v>
      </c>
      <c r="C520" s="25"/>
      <c r="D520" s="26"/>
      <c r="E520" s="33" t="s">
        <v>61</v>
      </c>
      <c r="F520" s="34">
        <f>SUM(F516:F519)</f>
        <v>36400</v>
      </c>
    </row>
    <row r="521" spans="1:6" ht="15" customHeight="1">
      <c r="A521" s="23"/>
      <c r="B521" s="29" t="s">
        <v>122</v>
      </c>
      <c r="C521" s="30">
        <v>6.5000000000000002E-2</v>
      </c>
      <c r="D521" s="26" t="s">
        <v>75</v>
      </c>
      <c r="E521" s="31">
        <f>GAJI!D37</f>
        <v>53500</v>
      </c>
      <c r="F521" s="32">
        <f>C521*E521</f>
        <v>3477.5</v>
      </c>
    </row>
    <row r="522" spans="1:6" ht="15" customHeight="1">
      <c r="A522" s="23"/>
      <c r="B522" s="29"/>
      <c r="C522" s="25"/>
      <c r="D522" s="26"/>
      <c r="E522" s="33" t="s">
        <v>61</v>
      </c>
      <c r="F522" s="34">
        <f>SUM(F521)</f>
        <v>3477.5</v>
      </c>
    </row>
    <row r="523" spans="1:6" ht="15" customHeight="1">
      <c r="A523" s="23"/>
      <c r="B523" s="29"/>
      <c r="C523" s="25"/>
      <c r="D523" s="26"/>
      <c r="E523" s="33" t="s">
        <v>66</v>
      </c>
      <c r="F523" s="35">
        <f>SUM(F522,F520)</f>
        <v>39877.5</v>
      </c>
    </row>
    <row r="524" spans="1:6" ht="15" customHeight="1" thickBot="1">
      <c r="A524" s="78"/>
      <c r="B524" s="79"/>
      <c r="C524" s="66"/>
      <c r="D524" s="67"/>
      <c r="E524" s="68"/>
      <c r="F524" s="69"/>
    </row>
    <row r="525" spans="1:6" ht="15" customHeight="1">
      <c r="A525" s="70"/>
      <c r="B525" s="77" t="s">
        <v>134</v>
      </c>
      <c r="C525" s="72"/>
      <c r="D525" s="73" t="s">
        <v>10</v>
      </c>
      <c r="E525" s="74"/>
      <c r="F525" s="75"/>
    </row>
    <row r="526" spans="1:6" ht="15" customHeight="1">
      <c r="A526" s="23"/>
      <c r="B526" s="114" t="s">
        <v>552</v>
      </c>
      <c r="C526" s="25"/>
      <c r="D526" s="26"/>
      <c r="E526" s="27"/>
      <c r="F526" s="28"/>
    </row>
    <row r="527" spans="1:6" ht="15" customHeight="1">
      <c r="A527" s="23"/>
      <c r="B527" s="29" t="s">
        <v>553</v>
      </c>
      <c r="C527" s="30">
        <v>0.01</v>
      </c>
      <c r="D527" s="26" t="s">
        <v>60</v>
      </c>
      <c r="E527" s="31">
        <f>GAJI!D8</f>
        <v>150000</v>
      </c>
      <c r="F527" s="32">
        <f t="shared" ref="F527:F530" si="31">C527*E527</f>
        <v>1500</v>
      </c>
    </row>
    <row r="528" spans="1:6" ht="15" customHeight="1">
      <c r="A528" s="23"/>
      <c r="B528" s="29" t="s">
        <v>554</v>
      </c>
      <c r="C528" s="30">
        <v>0.02</v>
      </c>
      <c r="D528" s="26" t="s">
        <v>60</v>
      </c>
      <c r="E528" s="31">
        <f>GAJI!D10</f>
        <v>140000</v>
      </c>
      <c r="F528" s="32">
        <f t="shared" si="31"/>
        <v>2800</v>
      </c>
    </row>
    <row r="529" spans="1:6" ht="15" customHeight="1">
      <c r="A529" s="23"/>
      <c r="B529" s="29" t="s">
        <v>555</v>
      </c>
      <c r="C529" s="30">
        <v>0.2</v>
      </c>
      <c r="D529" s="26" t="s">
        <v>60</v>
      </c>
      <c r="E529" s="31">
        <f>GAJI!D17</f>
        <v>135000</v>
      </c>
      <c r="F529" s="32">
        <f t="shared" si="31"/>
        <v>27000</v>
      </c>
    </row>
    <row r="530" spans="1:6" ht="15" customHeight="1">
      <c r="A530" s="23"/>
      <c r="B530" s="29" t="s">
        <v>645</v>
      </c>
      <c r="C530" s="30">
        <v>0.02</v>
      </c>
      <c r="D530" s="26" t="s">
        <v>60</v>
      </c>
      <c r="E530" s="31">
        <f>GAJI!D26</f>
        <v>100000</v>
      </c>
      <c r="F530" s="32">
        <f t="shared" si="31"/>
        <v>2000</v>
      </c>
    </row>
    <row r="531" spans="1:6" ht="15" customHeight="1">
      <c r="A531" s="23"/>
      <c r="B531" s="24" t="s">
        <v>732</v>
      </c>
      <c r="C531" s="25"/>
      <c r="D531" s="26"/>
      <c r="E531" s="33" t="s">
        <v>61</v>
      </c>
      <c r="F531" s="34">
        <f>SUM(F527:F530)</f>
        <v>33300</v>
      </c>
    </row>
    <row r="532" spans="1:6" ht="15" customHeight="1">
      <c r="A532" s="23"/>
      <c r="B532" s="29" t="s">
        <v>135</v>
      </c>
      <c r="C532" s="30">
        <v>0.1</v>
      </c>
      <c r="D532" s="26" t="s">
        <v>85</v>
      </c>
      <c r="E532" s="31">
        <f>GAJI!$D$53</f>
        <v>65000</v>
      </c>
      <c r="F532" s="32">
        <f t="shared" ref="F532:F533" si="32">C532*E532</f>
        <v>6500</v>
      </c>
    </row>
    <row r="533" spans="1:6" ht="15" customHeight="1">
      <c r="A533" s="23"/>
      <c r="B533" s="29" t="s">
        <v>136</v>
      </c>
      <c r="C533" s="30">
        <v>0.01</v>
      </c>
      <c r="D533" s="26" t="s">
        <v>129</v>
      </c>
      <c r="E533" s="31">
        <f>GAJI!$D$52</f>
        <v>25000</v>
      </c>
      <c r="F533" s="32">
        <f t="shared" si="32"/>
        <v>250</v>
      </c>
    </row>
    <row r="534" spans="1:6" ht="15" customHeight="1">
      <c r="A534" s="23"/>
      <c r="B534" s="29"/>
      <c r="C534" s="25"/>
      <c r="D534" s="26"/>
      <c r="E534" s="33" t="s">
        <v>61</v>
      </c>
      <c r="F534" s="34">
        <f>SUM(F532:F533)</f>
        <v>6750</v>
      </c>
    </row>
    <row r="535" spans="1:6" ht="15" customHeight="1">
      <c r="A535" s="23"/>
      <c r="B535" s="29"/>
      <c r="C535" s="25"/>
      <c r="D535" s="26"/>
      <c r="E535" s="33" t="s">
        <v>66</v>
      </c>
      <c r="F535" s="35">
        <f>SUM(F534,F531)</f>
        <v>40050</v>
      </c>
    </row>
    <row r="536" spans="1:6" ht="15" customHeight="1" thickBot="1">
      <c r="A536" s="78"/>
      <c r="B536" s="79"/>
      <c r="C536" s="66"/>
      <c r="D536" s="67"/>
      <c r="E536" s="68"/>
      <c r="F536" s="69"/>
    </row>
    <row r="537" spans="1:6" ht="15" customHeight="1">
      <c r="A537" s="70"/>
      <c r="B537" s="77" t="s">
        <v>137</v>
      </c>
      <c r="C537" s="72"/>
      <c r="D537" s="73" t="s">
        <v>10</v>
      </c>
      <c r="E537" s="74"/>
      <c r="F537" s="75"/>
    </row>
    <row r="538" spans="1:6" ht="15" customHeight="1">
      <c r="A538" s="23"/>
      <c r="B538" s="114" t="s">
        <v>552</v>
      </c>
      <c r="C538" s="25"/>
      <c r="D538" s="26"/>
      <c r="E538" s="27"/>
      <c r="F538" s="28"/>
    </row>
    <row r="539" spans="1:6" ht="15" customHeight="1">
      <c r="A539" s="23"/>
      <c r="B539" s="29" t="s">
        <v>553</v>
      </c>
      <c r="C539" s="30">
        <v>0.01</v>
      </c>
      <c r="D539" s="26" t="s">
        <v>60</v>
      </c>
      <c r="E539" s="31">
        <f>GAJI!D8</f>
        <v>150000</v>
      </c>
      <c r="F539" s="32">
        <f>C539*E539</f>
        <v>1500</v>
      </c>
    </row>
    <row r="540" spans="1:6" ht="15" customHeight="1">
      <c r="A540" s="23"/>
      <c r="B540" s="29" t="s">
        <v>554</v>
      </c>
      <c r="C540" s="30">
        <v>0.02</v>
      </c>
      <c r="D540" s="26" t="s">
        <v>60</v>
      </c>
      <c r="E540" s="31">
        <f>GAJI!D9</f>
        <v>140000</v>
      </c>
      <c r="F540" s="32">
        <f>C540*E540</f>
        <v>2800</v>
      </c>
    </row>
    <row r="541" spans="1:6" ht="15" customHeight="1">
      <c r="A541" s="23"/>
      <c r="B541" s="29" t="s">
        <v>555</v>
      </c>
      <c r="C541" s="30">
        <v>0.2</v>
      </c>
      <c r="D541" s="26" t="s">
        <v>60</v>
      </c>
      <c r="E541" s="31">
        <f>GAJI!D16</f>
        <v>135000</v>
      </c>
      <c r="F541" s="32">
        <f>C541*E541</f>
        <v>27000</v>
      </c>
    </row>
    <row r="542" spans="1:6" ht="15" customHeight="1">
      <c r="A542" s="23"/>
      <c r="B542" s="29" t="s">
        <v>645</v>
      </c>
      <c r="C542" s="30">
        <v>0.02</v>
      </c>
      <c r="D542" s="26" t="s">
        <v>60</v>
      </c>
      <c r="E542" s="31">
        <f>GAJI!D26</f>
        <v>100000</v>
      </c>
      <c r="F542" s="32">
        <f>C542*E542</f>
        <v>2000</v>
      </c>
    </row>
    <row r="543" spans="1:6" ht="15" customHeight="1">
      <c r="A543" s="23"/>
      <c r="B543" s="24" t="s">
        <v>732</v>
      </c>
      <c r="C543" s="25"/>
      <c r="D543" s="26"/>
      <c r="E543" s="33" t="s">
        <v>61</v>
      </c>
      <c r="F543" s="34">
        <f>SUM(F539:F542)</f>
        <v>33300</v>
      </c>
    </row>
    <row r="544" spans="1:6" ht="15" customHeight="1">
      <c r="A544" s="23"/>
      <c r="B544" s="29" t="s">
        <v>138</v>
      </c>
      <c r="C544" s="30">
        <v>0.1</v>
      </c>
      <c r="D544" s="26" t="s">
        <v>85</v>
      </c>
      <c r="E544" s="31">
        <f>GAJI!D55</f>
        <v>51000</v>
      </c>
      <c r="F544" s="32">
        <f>C544*E544</f>
        <v>5100</v>
      </c>
    </row>
    <row r="545" spans="1:6" ht="15" customHeight="1">
      <c r="A545" s="23"/>
      <c r="B545" s="29" t="s">
        <v>136</v>
      </c>
      <c r="C545" s="30">
        <v>0.01</v>
      </c>
      <c r="D545" s="26" t="s">
        <v>129</v>
      </c>
      <c r="E545" s="31">
        <f>GAJI!D52</f>
        <v>25000</v>
      </c>
      <c r="F545" s="32">
        <f>C545*E545</f>
        <v>250</v>
      </c>
    </row>
    <row r="546" spans="1:6" ht="15" customHeight="1">
      <c r="A546" s="23"/>
      <c r="B546" s="29"/>
      <c r="C546" s="25"/>
      <c r="D546" s="26"/>
      <c r="E546" s="33" t="s">
        <v>61</v>
      </c>
      <c r="F546" s="34">
        <f>SUM(F544:F545)</f>
        <v>5350</v>
      </c>
    </row>
    <row r="547" spans="1:6" ht="15" customHeight="1">
      <c r="A547" s="23"/>
      <c r="B547" s="29"/>
      <c r="C547" s="25"/>
      <c r="D547" s="26"/>
      <c r="E547" s="33" t="s">
        <v>66</v>
      </c>
      <c r="F547" s="35">
        <f>SUM(F546,F543)</f>
        <v>38650</v>
      </c>
    </row>
    <row r="548" spans="1:6" ht="15" customHeight="1">
      <c r="A548" s="23"/>
      <c r="B548" s="29"/>
      <c r="C548" s="25"/>
      <c r="D548" s="26"/>
      <c r="E548" s="33"/>
      <c r="F548" s="34"/>
    </row>
    <row r="549" spans="1:6" ht="15" customHeight="1">
      <c r="A549" s="17"/>
      <c r="B549" s="18" t="s">
        <v>139</v>
      </c>
      <c r="C549" s="19"/>
      <c r="D549" s="20" t="s">
        <v>10</v>
      </c>
      <c r="E549" s="21"/>
      <c r="F549" s="22"/>
    </row>
    <row r="550" spans="1:6" ht="15" customHeight="1">
      <c r="A550" s="23"/>
      <c r="B550" s="114" t="s">
        <v>552</v>
      </c>
      <c r="C550" s="25"/>
      <c r="D550" s="26"/>
      <c r="E550" s="27"/>
      <c r="F550" s="28"/>
    </row>
    <row r="551" spans="1:6" ht="15" customHeight="1">
      <c r="A551" s="23"/>
      <c r="B551" s="29" t="s">
        <v>553</v>
      </c>
      <c r="C551" s="30">
        <v>2.5000000000000001E-3</v>
      </c>
      <c r="D551" s="26" t="s">
        <v>60</v>
      </c>
      <c r="E551" s="31">
        <f>GAJI!D8</f>
        <v>150000</v>
      </c>
      <c r="F551" s="32">
        <f>C551*E551</f>
        <v>375</v>
      </c>
    </row>
    <row r="552" spans="1:6" ht="15" customHeight="1">
      <c r="A552" s="23"/>
      <c r="B552" s="29" t="s">
        <v>554</v>
      </c>
      <c r="C552" s="30">
        <v>6.3E-3</v>
      </c>
      <c r="D552" s="26" t="s">
        <v>60</v>
      </c>
      <c r="E552" s="31">
        <f>GAJI!D9</f>
        <v>140000</v>
      </c>
      <c r="F552" s="32">
        <f>C552*E552</f>
        <v>882</v>
      </c>
    </row>
    <row r="553" spans="1:6" ht="15" customHeight="1">
      <c r="A553" s="23"/>
      <c r="B553" s="29" t="s">
        <v>555</v>
      </c>
      <c r="C553" s="30">
        <v>6.3E-2</v>
      </c>
      <c r="D553" s="26" t="s">
        <v>60</v>
      </c>
      <c r="E553" s="31">
        <f>GAJI!D16</f>
        <v>135000</v>
      </c>
      <c r="F553" s="32">
        <f>C553*E553</f>
        <v>8505</v>
      </c>
    </row>
    <row r="554" spans="1:6" ht="15" customHeight="1">
      <c r="A554" s="23"/>
      <c r="B554" s="29" t="s">
        <v>645</v>
      </c>
      <c r="C554" s="30">
        <v>2.5000000000000001E-2</v>
      </c>
      <c r="D554" s="26" t="s">
        <v>60</v>
      </c>
      <c r="E554" s="31">
        <f>GAJI!D26</f>
        <v>100000</v>
      </c>
      <c r="F554" s="32">
        <f>C554*E554</f>
        <v>2500</v>
      </c>
    </row>
    <row r="555" spans="1:6" ht="15" customHeight="1">
      <c r="A555" s="23"/>
      <c r="B555" s="24" t="s">
        <v>732</v>
      </c>
      <c r="C555" s="25"/>
      <c r="D555" s="26"/>
      <c r="E555" s="33" t="s">
        <v>61</v>
      </c>
      <c r="F555" s="34">
        <f>SUM(F551:F554)</f>
        <v>12262</v>
      </c>
    </row>
    <row r="556" spans="1:6" ht="15" customHeight="1">
      <c r="A556" s="23"/>
      <c r="B556" s="29" t="s">
        <v>140</v>
      </c>
      <c r="C556" s="30">
        <v>0.1</v>
      </c>
      <c r="D556" s="26" t="s">
        <v>141</v>
      </c>
      <c r="E556" s="31">
        <f>GAJI!D56</f>
        <v>75000</v>
      </c>
      <c r="F556" s="32">
        <f>C556*E556</f>
        <v>7500</v>
      </c>
    </row>
    <row r="557" spans="1:6" ht="15" customHeight="1">
      <c r="A557" s="23"/>
      <c r="B557" s="29" t="s">
        <v>142</v>
      </c>
      <c r="C557" s="30">
        <v>0.1</v>
      </c>
      <c r="D557" s="26" t="s">
        <v>85</v>
      </c>
      <c r="E557" s="31">
        <f>GAJI!D57</f>
        <v>36500</v>
      </c>
      <c r="F557" s="32">
        <f>C557*E557</f>
        <v>3650</v>
      </c>
    </row>
    <row r="558" spans="1:6" ht="15" customHeight="1">
      <c r="A558" s="23"/>
      <c r="B558" s="29" t="s">
        <v>143</v>
      </c>
      <c r="C558" s="30">
        <v>0.1</v>
      </c>
      <c r="D558" s="26" t="s">
        <v>91</v>
      </c>
      <c r="E558" s="31">
        <f>GAJI!D54</f>
        <v>8500</v>
      </c>
      <c r="F558" s="32">
        <f>C558*E558</f>
        <v>850</v>
      </c>
    </row>
    <row r="559" spans="1:6" ht="15" customHeight="1">
      <c r="A559" s="23"/>
      <c r="B559" s="29"/>
      <c r="C559" s="25"/>
      <c r="D559" s="26"/>
      <c r="E559" s="33" t="s">
        <v>61</v>
      </c>
      <c r="F559" s="34">
        <f>SUM(F556:F558)</f>
        <v>12000</v>
      </c>
    </row>
    <row r="560" spans="1:6" ht="15" customHeight="1">
      <c r="A560" s="23"/>
      <c r="B560" s="29"/>
      <c r="C560" s="25"/>
      <c r="D560" s="26"/>
      <c r="E560" s="33" t="s">
        <v>66</v>
      </c>
      <c r="F560" s="35">
        <f>SUM(F559,F555)</f>
        <v>24262</v>
      </c>
    </row>
    <row r="561" spans="1:6" ht="15" customHeight="1">
      <c r="A561" s="23"/>
      <c r="B561" s="29"/>
      <c r="C561" s="25"/>
      <c r="D561" s="26"/>
      <c r="E561" s="33"/>
      <c r="F561" s="34"/>
    </row>
    <row r="562" spans="1:6" ht="15" customHeight="1">
      <c r="A562" s="17"/>
      <c r="B562" s="18" t="s">
        <v>144</v>
      </c>
      <c r="C562" s="19"/>
      <c r="D562" s="20" t="s">
        <v>10</v>
      </c>
      <c r="E562" s="21"/>
      <c r="F562" s="22"/>
    </row>
    <row r="563" spans="1:6" ht="15" customHeight="1">
      <c r="A563" s="23"/>
      <c r="B563" s="114" t="s">
        <v>552</v>
      </c>
      <c r="C563" s="25"/>
      <c r="D563" s="26"/>
      <c r="E563" s="27"/>
      <c r="F563" s="28"/>
    </row>
    <row r="564" spans="1:6" ht="15" customHeight="1">
      <c r="A564" s="23"/>
      <c r="B564" s="29" t="s">
        <v>553</v>
      </c>
      <c r="C564" s="30">
        <v>2.5000000000000001E-3</v>
      </c>
      <c r="D564" s="26" t="s">
        <v>60</v>
      </c>
      <c r="E564" s="31">
        <f>GAJI!D8</f>
        <v>150000</v>
      </c>
      <c r="F564" s="32">
        <f>C564*E564</f>
        <v>375</v>
      </c>
    </row>
    <row r="565" spans="1:6" ht="15" customHeight="1">
      <c r="A565" s="23"/>
      <c r="B565" s="29" t="s">
        <v>554</v>
      </c>
      <c r="C565" s="30">
        <v>6.3E-3</v>
      </c>
      <c r="D565" s="26" t="s">
        <v>60</v>
      </c>
      <c r="E565" s="31">
        <f>GAJI!D9</f>
        <v>140000</v>
      </c>
      <c r="F565" s="32">
        <f>C565*E565</f>
        <v>882</v>
      </c>
    </row>
    <row r="566" spans="1:6" ht="15" customHeight="1">
      <c r="A566" s="23"/>
      <c r="B566" s="29" t="s">
        <v>555</v>
      </c>
      <c r="C566" s="30">
        <v>6.3E-2</v>
      </c>
      <c r="D566" s="26" t="s">
        <v>60</v>
      </c>
      <c r="E566" s="31">
        <f>GAJI!D16</f>
        <v>135000</v>
      </c>
      <c r="F566" s="32">
        <f>C566*E566</f>
        <v>8505</v>
      </c>
    </row>
    <row r="567" spans="1:6" ht="15" customHeight="1">
      <c r="A567" s="23"/>
      <c r="B567" s="29" t="s">
        <v>645</v>
      </c>
      <c r="C567" s="30">
        <v>2.5000000000000001E-2</v>
      </c>
      <c r="D567" s="26" t="s">
        <v>60</v>
      </c>
      <c r="E567" s="31">
        <f>GAJI!D26</f>
        <v>100000</v>
      </c>
      <c r="F567" s="32">
        <f>C567*E567</f>
        <v>2500</v>
      </c>
    </row>
    <row r="568" spans="1:6" ht="15" customHeight="1">
      <c r="A568" s="23"/>
      <c r="B568" s="24" t="s">
        <v>732</v>
      </c>
      <c r="C568" s="25"/>
      <c r="D568" s="26"/>
      <c r="E568" s="33" t="s">
        <v>61</v>
      </c>
      <c r="F568" s="34">
        <f>SUM(F564:F567)</f>
        <v>12262</v>
      </c>
    </row>
    <row r="569" spans="1:6" ht="15" customHeight="1">
      <c r="A569" s="23"/>
      <c r="B569" s="29" t="s">
        <v>145</v>
      </c>
      <c r="C569" s="30">
        <v>0.1</v>
      </c>
      <c r="D569" s="26" t="s">
        <v>141</v>
      </c>
      <c r="E569" s="31">
        <f>GAJI!D58</f>
        <v>150000</v>
      </c>
      <c r="F569" s="32">
        <f>C569*E569</f>
        <v>15000</v>
      </c>
    </row>
    <row r="570" spans="1:6" ht="15" customHeight="1">
      <c r="A570" s="23"/>
      <c r="B570" s="29" t="s">
        <v>142</v>
      </c>
      <c r="C570" s="30">
        <v>0.1</v>
      </c>
      <c r="D570" s="26" t="s">
        <v>85</v>
      </c>
      <c r="E570" s="31">
        <f>GAJI!D57</f>
        <v>36500</v>
      </c>
      <c r="F570" s="32">
        <f>C570*E570</f>
        <v>3650</v>
      </c>
    </row>
    <row r="571" spans="1:6" ht="15" customHeight="1">
      <c r="A571" s="23"/>
      <c r="B571" s="29" t="s">
        <v>143</v>
      </c>
      <c r="C571" s="30">
        <v>0.1</v>
      </c>
      <c r="D571" s="26" t="s">
        <v>91</v>
      </c>
      <c r="E571" s="31">
        <f>GAJI!D54</f>
        <v>8500</v>
      </c>
      <c r="F571" s="32">
        <f>C571*E571</f>
        <v>850</v>
      </c>
    </row>
    <row r="572" spans="1:6" ht="15" customHeight="1">
      <c r="A572" s="23"/>
      <c r="B572" s="29"/>
      <c r="C572" s="25"/>
      <c r="D572" s="26"/>
      <c r="E572" s="33" t="s">
        <v>61</v>
      </c>
      <c r="F572" s="34">
        <f>SUM(F569:F571)</f>
        <v>19500</v>
      </c>
    </row>
    <row r="573" spans="1:6" ht="15" customHeight="1">
      <c r="A573" s="23"/>
      <c r="B573" s="29"/>
      <c r="C573" s="25"/>
      <c r="D573" s="26"/>
      <c r="E573" s="33" t="s">
        <v>66</v>
      </c>
      <c r="F573" s="35">
        <f>SUM(F572,F568)</f>
        <v>31762</v>
      </c>
    </row>
    <row r="574" spans="1:6" ht="15" customHeight="1" thickBot="1">
      <c r="A574" s="78"/>
      <c r="B574" s="79"/>
      <c r="C574" s="66"/>
      <c r="D574" s="67"/>
      <c r="E574" s="68"/>
      <c r="F574" s="69"/>
    </row>
    <row r="575" spans="1:6" ht="15" customHeight="1">
      <c r="A575" s="70"/>
      <c r="B575" s="77" t="s">
        <v>146</v>
      </c>
      <c r="C575" s="72"/>
      <c r="D575" s="73" t="s">
        <v>10</v>
      </c>
      <c r="E575" s="74"/>
      <c r="F575" s="75"/>
    </row>
    <row r="576" spans="1:6" ht="15" customHeight="1">
      <c r="A576" s="23"/>
      <c r="B576" s="531" t="s">
        <v>552</v>
      </c>
      <c r="C576" s="25"/>
      <c r="D576" s="26"/>
      <c r="E576" s="27"/>
      <c r="F576" s="28"/>
    </row>
    <row r="577" spans="1:6" ht="15" customHeight="1">
      <c r="A577" s="23"/>
      <c r="B577" s="29" t="s">
        <v>553</v>
      </c>
      <c r="C577" s="30">
        <v>2.5000000000000001E-3</v>
      </c>
      <c r="D577" s="26" t="s">
        <v>60</v>
      </c>
      <c r="E577" s="31">
        <f t="shared" ref="E577:E580" si="33">E564</f>
        <v>150000</v>
      </c>
      <c r="F577" s="32">
        <f>C577*E577</f>
        <v>375</v>
      </c>
    </row>
    <row r="578" spans="1:6" ht="15" customHeight="1">
      <c r="A578" s="23"/>
      <c r="B578" s="29" t="s">
        <v>554</v>
      </c>
      <c r="C578" s="30">
        <v>7.4999999999999997E-3</v>
      </c>
      <c r="D578" s="26" t="s">
        <v>60</v>
      </c>
      <c r="E578" s="31">
        <f t="shared" si="33"/>
        <v>140000</v>
      </c>
      <c r="F578" s="32">
        <f>C578*E578</f>
        <v>1050</v>
      </c>
    </row>
    <row r="579" spans="1:6" ht="15" customHeight="1">
      <c r="A579" s="23"/>
      <c r="B579" s="29" t="s">
        <v>555</v>
      </c>
      <c r="C579" s="30">
        <v>7.4999999999999997E-2</v>
      </c>
      <c r="D579" s="26" t="s">
        <v>60</v>
      </c>
      <c r="E579" s="31">
        <f t="shared" si="33"/>
        <v>135000</v>
      </c>
      <c r="F579" s="32">
        <f>C579*E579</f>
        <v>10125</v>
      </c>
    </row>
    <row r="580" spans="1:6" ht="15" customHeight="1">
      <c r="A580" s="23"/>
      <c r="B580" s="29" t="s">
        <v>645</v>
      </c>
      <c r="C580" s="30">
        <v>0.05</v>
      </c>
      <c r="D580" s="26" t="s">
        <v>60</v>
      </c>
      <c r="E580" s="31">
        <f t="shared" si="33"/>
        <v>100000</v>
      </c>
      <c r="F580" s="32">
        <f>C580*E580</f>
        <v>5000</v>
      </c>
    </row>
    <row r="581" spans="1:6" ht="15" customHeight="1">
      <c r="A581" s="23"/>
      <c r="B581" s="24" t="s">
        <v>732</v>
      </c>
      <c r="C581" s="25"/>
      <c r="D581" s="26"/>
      <c r="E581" s="33" t="s">
        <v>61</v>
      </c>
      <c r="F581" s="34">
        <f>SUM(F577:F580)</f>
        <v>16550</v>
      </c>
    </row>
    <row r="582" spans="1:6" ht="15" customHeight="1">
      <c r="A582" s="23"/>
      <c r="B582" s="29" t="s">
        <v>147</v>
      </c>
      <c r="C582" s="30">
        <v>0.35</v>
      </c>
      <c r="D582" s="26" t="s">
        <v>114</v>
      </c>
      <c r="E582" s="31">
        <v>49300</v>
      </c>
      <c r="F582" s="32">
        <f>C582*E582</f>
        <v>17255</v>
      </c>
    </row>
    <row r="583" spans="1:6" ht="15" customHeight="1">
      <c r="A583" s="23"/>
      <c r="B583" s="29" t="s">
        <v>148</v>
      </c>
      <c r="C583" s="30">
        <v>1</v>
      </c>
      <c r="D583" s="26" t="s">
        <v>91</v>
      </c>
      <c r="E583" s="31">
        <v>12600</v>
      </c>
      <c r="F583" s="32">
        <f>C583*E583</f>
        <v>12600</v>
      </c>
    </row>
    <row r="584" spans="1:6" ht="15" customHeight="1">
      <c r="A584" s="23"/>
      <c r="B584" s="29"/>
      <c r="C584" s="25"/>
      <c r="D584" s="26"/>
      <c r="E584" s="33" t="s">
        <v>61</v>
      </c>
      <c r="F584" s="34">
        <f>SUM(F582:F583)</f>
        <v>29855</v>
      </c>
    </row>
    <row r="585" spans="1:6" ht="15" customHeight="1">
      <c r="A585" s="23"/>
      <c r="B585" s="29"/>
      <c r="C585" s="25"/>
      <c r="D585" s="26"/>
      <c r="E585" s="33" t="s">
        <v>66</v>
      </c>
      <c r="F585" s="35">
        <f>SUM(F584,F581)</f>
        <v>46405</v>
      </c>
    </row>
    <row r="586" spans="1:6" ht="15" customHeight="1" thickBot="1">
      <c r="A586" s="23"/>
      <c r="B586" s="29"/>
      <c r="C586" s="25"/>
      <c r="D586" s="26"/>
      <c r="E586" s="33"/>
      <c r="F586" s="34"/>
    </row>
    <row r="587" spans="1:6" ht="15" hidden="1" customHeight="1">
      <c r="A587" s="17"/>
      <c r="B587" s="18" t="s">
        <v>673</v>
      </c>
      <c r="C587" s="19"/>
      <c r="D587" s="20" t="s">
        <v>10</v>
      </c>
      <c r="E587" s="21"/>
      <c r="F587" s="22"/>
    </row>
    <row r="588" spans="1:6" ht="15" hidden="1" customHeight="1">
      <c r="A588" s="23"/>
      <c r="B588" s="24" t="s">
        <v>552</v>
      </c>
      <c r="C588" s="25"/>
      <c r="D588" s="26"/>
      <c r="E588" s="27"/>
      <c r="F588" s="28"/>
    </row>
    <row r="589" spans="1:6" ht="15" hidden="1" customHeight="1">
      <c r="A589" s="23"/>
      <c r="B589" s="29" t="s">
        <v>553</v>
      </c>
      <c r="C589" s="30">
        <v>3.5000000000000003E-2</v>
      </c>
      <c r="D589" s="26" t="s">
        <v>60</v>
      </c>
      <c r="E589" s="31">
        <f>GAJI!$D$8</f>
        <v>150000</v>
      </c>
      <c r="F589" s="32">
        <f>C589*E589</f>
        <v>5250.0000000000009</v>
      </c>
    </row>
    <row r="590" spans="1:6" ht="15" hidden="1" customHeight="1">
      <c r="A590" s="23"/>
      <c r="B590" s="29" t="s">
        <v>554</v>
      </c>
      <c r="C590" s="30">
        <v>3.5000000000000003E-2</v>
      </c>
      <c r="D590" s="26" t="s">
        <v>60</v>
      </c>
      <c r="E590" s="31">
        <f>GAJI!$D$9</f>
        <v>140000</v>
      </c>
      <c r="F590" s="32">
        <f>C590*E590</f>
        <v>4900.0000000000009</v>
      </c>
    </row>
    <row r="591" spans="1:6" ht="15" hidden="1" customHeight="1">
      <c r="A591" s="23"/>
      <c r="B591" s="29" t="s">
        <v>555</v>
      </c>
      <c r="C591" s="30">
        <v>0.35</v>
      </c>
      <c r="D591" s="26" t="s">
        <v>60</v>
      </c>
      <c r="E591" s="31">
        <f>GAJI!$D$16</f>
        <v>135000</v>
      </c>
      <c r="F591" s="32">
        <f>C591*E591</f>
        <v>47250</v>
      </c>
    </row>
    <row r="592" spans="1:6" ht="15" hidden="1" customHeight="1">
      <c r="A592" s="23"/>
      <c r="B592" s="29" t="s">
        <v>645</v>
      </c>
      <c r="C592" s="30">
        <v>0.7</v>
      </c>
      <c r="D592" s="26" t="s">
        <v>60</v>
      </c>
      <c r="E592" s="31">
        <f>GAJI!$D$26</f>
        <v>100000</v>
      </c>
      <c r="F592" s="32">
        <f>C592*E592</f>
        <v>70000</v>
      </c>
    </row>
    <row r="593" spans="1:6" ht="15" hidden="1" customHeight="1">
      <c r="A593" s="23"/>
      <c r="B593" s="24" t="s">
        <v>732</v>
      </c>
      <c r="C593" s="25"/>
      <c r="D593" s="26"/>
      <c r="E593" s="33" t="s">
        <v>61</v>
      </c>
      <c r="F593" s="34">
        <f>SUM(F589:F592)</f>
        <v>127400</v>
      </c>
    </row>
    <row r="594" spans="1:6" ht="15" hidden="1" customHeight="1">
      <c r="A594" s="23"/>
      <c r="B594" s="29" t="s">
        <v>122</v>
      </c>
      <c r="C594" s="30">
        <v>0.19600000000000001</v>
      </c>
      <c r="D594" s="26" t="s">
        <v>75</v>
      </c>
      <c r="E594" s="31">
        <f>GAJI!$D$37</f>
        <v>53500</v>
      </c>
      <c r="F594" s="32">
        <f>C594*E594</f>
        <v>10486</v>
      </c>
    </row>
    <row r="595" spans="1:6" ht="15" hidden="1" customHeight="1">
      <c r="A595" s="23"/>
      <c r="B595" s="29" t="s">
        <v>149</v>
      </c>
      <c r="C595" s="30">
        <v>1.3</v>
      </c>
      <c r="D595" s="26" t="s">
        <v>85</v>
      </c>
      <c r="E595" s="31">
        <f>GAJI!$D$59</f>
        <v>12000</v>
      </c>
      <c r="F595" s="32">
        <f>C595*E595</f>
        <v>15600</v>
      </c>
    </row>
    <row r="596" spans="1:6" ht="15" hidden="1" customHeight="1">
      <c r="A596" s="23"/>
      <c r="B596" s="29" t="s">
        <v>76</v>
      </c>
      <c r="C596" s="30">
        <v>4.4999999999999998E-2</v>
      </c>
      <c r="D596" s="26" t="s">
        <v>12</v>
      </c>
      <c r="E596" s="31">
        <f>GAJI!$D$38</f>
        <v>186666.66666666666</v>
      </c>
      <c r="F596" s="32">
        <f>C596*E596</f>
        <v>8400</v>
      </c>
    </row>
    <row r="597" spans="1:6" ht="15" hidden="1" customHeight="1">
      <c r="A597" s="23"/>
      <c r="B597" s="29" t="s">
        <v>150</v>
      </c>
      <c r="C597" s="30">
        <v>1.0608</v>
      </c>
      <c r="D597" s="26" t="s">
        <v>10</v>
      </c>
      <c r="E597" s="31">
        <f>GAJI!$D$124</f>
        <v>90000</v>
      </c>
      <c r="F597" s="32">
        <f>C597*E597</f>
        <v>95472</v>
      </c>
    </row>
    <row r="598" spans="1:6" ht="15" hidden="1" customHeight="1">
      <c r="A598" s="23"/>
      <c r="B598" s="29"/>
      <c r="C598" s="25"/>
      <c r="D598" s="26"/>
      <c r="E598" s="33" t="s">
        <v>61</v>
      </c>
      <c r="F598" s="34">
        <f>SUM(F594:F597)</f>
        <v>129958</v>
      </c>
    </row>
    <row r="599" spans="1:6" ht="15" hidden="1" customHeight="1">
      <c r="A599" s="23"/>
      <c r="B599" s="29"/>
      <c r="C599" s="25"/>
      <c r="D599" s="26"/>
      <c r="E599" s="33" t="s">
        <v>66</v>
      </c>
      <c r="F599" s="47">
        <f>SUM(F598,F593)</f>
        <v>257358</v>
      </c>
    </row>
    <row r="600" spans="1:6" ht="15" hidden="1" customHeight="1" thickBot="1">
      <c r="A600" s="78"/>
      <c r="B600" s="79"/>
      <c r="C600" s="66"/>
      <c r="D600" s="67"/>
      <c r="E600" s="68"/>
      <c r="F600" s="69"/>
    </row>
    <row r="601" spans="1:6" ht="15" customHeight="1">
      <c r="A601" s="70"/>
      <c r="B601" s="77" t="s">
        <v>674</v>
      </c>
      <c r="C601" s="72"/>
      <c r="D601" s="73" t="s">
        <v>10</v>
      </c>
      <c r="E601" s="74"/>
      <c r="F601" s="75"/>
    </row>
    <row r="602" spans="1:6" ht="15" customHeight="1">
      <c r="A602" s="23"/>
      <c r="B602" s="114" t="s">
        <v>552</v>
      </c>
      <c r="C602" s="25"/>
      <c r="D602" s="26"/>
      <c r="E602" s="27"/>
      <c r="F602" s="28"/>
    </row>
    <row r="603" spans="1:6" ht="15" customHeight="1">
      <c r="A603" s="23"/>
      <c r="B603" s="29" t="s">
        <v>553</v>
      </c>
      <c r="C603" s="30">
        <v>3.5000000000000003E-2</v>
      </c>
      <c r="D603" s="26" t="s">
        <v>60</v>
      </c>
      <c r="E603" s="31">
        <f>GAJI!$D$8</f>
        <v>150000</v>
      </c>
      <c r="F603" s="32">
        <f>C603*E603</f>
        <v>5250.0000000000009</v>
      </c>
    </row>
    <row r="604" spans="1:6" ht="15" customHeight="1">
      <c r="A604" s="23"/>
      <c r="B604" s="29" t="s">
        <v>554</v>
      </c>
      <c r="C604" s="30">
        <v>3.5000000000000003E-2</v>
      </c>
      <c r="D604" s="26" t="s">
        <v>60</v>
      </c>
      <c r="E604" s="31">
        <f>GAJI!$D$9</f>
        <v>140000</v>
      </c>
      <c r="F604" s="32">
        <f>C604*E604</f>
        <v>4900.0000000000009</v>
      </c>
    </row>
    <row r="605" spans="1:6" ht="15" customHeight="1">
      <c r="A605" s="23"/>
      <c r="B605" s="29" t="s">
        <v>555</v>
      </c>
      <c r="C605" s="30">
        <v>0.35</v>
      </c>
      <c r="D605" s="26" t="s">
        <v>60</v>
      </c>
      <c r="E605" s="31">
        <f>GAJI!$D$16</f>
        <v>135000</v>
      </c>
      <c r="F605" s="32">
        <f>C605*E605</f>
        <v>47250</v>
      </c>
    </row>
    <row r="606" spans="1:6" ht="15" customHeight="1">
      <c r="A606" s="23"/>
      <c r="B606" s="29" t="s">
        <v>645</v>
      </c>
      <c r="C606" s="30">
        <v>0.7</v>
      </c>
      <c r="D606" s="26" t="s">
        <v>60</v>
      </c>
      <c r="E606" s="31">
        <f>GAJI!$D$26</f>
        <v>100000</v>
      </c>
      <c r="F606" s="32">
        <f>C606*E606</f>
        <v>70000</v>
      </c>
    </row>
    <row r="607" spans="1:6" ht="15" customHeight="1">
      <c r="A607" s="23"/>
      <c r="B607" s="24" t="s">
        <v>732</v>
      </c>
      <c r="C607" s="25"/>
      <c r="D607" s="26"/>
      <c r="E607" s="33" t="s">
        <v>61</v>
      </c>
      <c r="F607" s="34">
        <f>SUM(F603:F606)</f>
        <v>127400</v>
      </c>
    </row>
    <row r="608" spans="1:6" ht="15" customHeight="1">
      <c r="A608" s="23"/>
      <c r="B608" s="29" t="s">
        <v>122</v>
      </c>
      <c r="C608" s="30">
        <v>0.19600000000000001</v>
      </c>
      <c r="D608" s="26" t="s">
        <v>75</v>
      </c>
      <c r="E608" s="31">
        <f>GAJI!$D$37</f>
        <v>53500</v>
      </c>
      <c r="F608" s="32">
        <f>C608*E608</f>
        <v>10486</v>
      </c>
    </row>
    <row r="609" spans="1:6" ht="15" customHeight="1">
      <c r="A609" s="23"/>
      <c r="B609" s="29" t="s">
        <v>149</v>
      </c>
      <c r="C609" s="30">
        <v>1.3</v>
      </c>
      <c r="D609" s="26" t="s">
        <v>85</v>
      </c>
      <c r="E609" s="31">
        <f>GAJI!$D$59</f>
        <v>12000</v>
      </c>
      <c r="F609" s="32">
        <f>C609*E609</f>
        <v>15600</v>
      </c>
    </row>
    <row r="610" spans="1:6" ht="15" customHeight="1">
      <c r="A610" s="23"/>
      <c r="B610" s="29" t="s">
        <v>76</v>
      </c>
      <c r="C610" s="30">
        <v>4.4999999999999998E-2</v>
      </c>
      <c r="D610" s="26" t="s">
        <v>12</v>
      </c>
      <c r="E610" s="31">
        <f>GAJI!$D$38</f>
        <v>186666.66666666666</v>
      </c>
      <c r="F610" s="32">
        <f>C610*E610</f>
        <v>8400</v>
      </c>
    </row>
    <row r="611" spans="1:6" ht="15" customHeight="1">
      <c r="A611" s="23"/>
      <c r="B611" s="29" t="s">
        <v>151</v>
      </c>
      <c r="C611" s="30">
        <v>1.0608</v>
      </c>
      <c r="D611" s="26" t="s">
        <v>10</v>
      </c>
      <c r="E611" s="31">
        <f>GAJI!$D$125</f>
        <v>90000</v>
      </c>
      <c r="F611" s="32">
        <f>C611*E611</f>
        <v>95472</v>
      </c>
    </row>
    <row r="612" spans="1:6" ht="15" customHeight="1">
      <c r="A612" s="23"/>
      <c r="B612" s="29"/>
      <c r="C612" s="25"/>
      <c r="D612" s="26"/>
      <c r="E612" s="33" t="s">
        <v>61</v>
      </c>
      <c r="F612" s="34">
        <f>SUM(F608:F611)</f>
        <v>129958</v>
      </c>
    </row>
    <row r="613" spans="1:6" ht="15" customHeight="1">
      <c r="A613" s="23"/>
      <c r="B613" s="29"/>
      <c r="C613" s="25"/>
      <c r="D613" s="26"/>
      <c r="E613" s="33" t="s">
        <v>66</v>
      </c>
      <c r="F613" s="35">
        <f>SUM(F612,F607)</f>
        <v>257358</v>
      </c>
    </row>
    <row r="614" spans="1:6" ht="15" customHeight="1" thickBot="1">
      <c r="A614" s="78"/>
      <c r="B614" s="79"/>
      <c r="C614" s="66"/>
      <c r="D614" s="67"/>
      <c r="E614" s="68"/>
      <c r="F614" s="69"/>
    </row>
    <row r="615" spans="1:6" ht="15" customHeight="1">
      <c r="A615" s="70"/>
      <c r="B615" s="77" t="s">
        <v>675</v>
      </c>
      <c r="C615" s="72"/>
      <c r="D615" s="73" t="s">
        <v>10</v>
      </c>
      <c r="E615" s="74"/>
      <c r="F615" s="75"/>
    </row>
    <row r="616" spans="1:6" ht="15" customHeight="1">
      <c r="A616" s="23"/>
      <c r="B616" s="114" t="s">
        <v>552</v>
      </c>
      <c r="C616" s="25"/>
      <c r="D616" s="26"/>
      <c r="E616" s="27"/>
      <c r="F616" s="28"/>
    </row>
    <row r="617" spans="1:6" ht="15" customHeight="1">
      <c r="A617" s="23"/>
      <c r="B617" s="29" t="s">
        <v>553</v>
      </c>
      <c r="C617" s="30">
        <v>3.5000000000000003E-2</v>
      </c>
      <c r="D617" s="26" t="s">
        <v>60</v>
      </c>
      <c r="E617" s="31">
        <f>GAJI!$D$8</f>
        <v>150000</v>
      </c>
      <c r="F617" s="32">
        <f>C617*E617</f>
        <v>5250.0000000000009</v>
      </c>
    </row>
    <row r="618" spans="1:6" ht="15" customHeight="1">
      <c r="A618" s="23"/>
      <c r="B618" s="29" t="s">
        <v>554</v>
      </c>
      <c r="C618" s="30">
        <v>3.5000000000000003E-2</v>
      </c>
      <c r="D618" s="26" t="s">
        <v>60</v>
      </c>
      <c r="E618" s="31">
        <f>GAJI!$D$9</f>
        <v>140000</v>
      </c>
      <c r="F618" s="32">
        <f>C618*E618</f>
        <v>4900.0000000000009</v>
      </c>
    </row>
    <row r="619" spans="1:6" ht="15" customHeight="1">
      <c r="A619" s="23"/>
      <c r="B619" s="29" t="s">
        <v>555</v>
      </c>
      <c r="C619" s="30">
        <v>0.35</v>
      </c>
      <c r="D619" s="26" t="s">
        <v>60</v>
      </c>
      <c r="E619" s="31">
        <f>GAJI!$D$16</f>
        <v>135000</v>
      </c>
      <c r="F619" s="32">
        <f>C619*E619</f>
        <v>47250</v>
      </c>
    </row>
    <row r="620" spans="1:6" ht="15" customHeight="1">
      <c r="A620" s="23"/>
      <c r="B620" s="29" t="s">
        <v>645</v>
      </c>
      <c r="C620" s="30">
        <v>0.7</v>
      </c>
      <c r="D620" s="26" t="s">
        <v>60</v>
      </c>
      <c r="E620" s="31">
        <f>GAJI!$D$26</f>
        <v>100000</v>
      </c>
      <c r="F620" s="32">
        <f>C620*E620</f>
        <v>70000</v>
      </c>
    </row>
    <row r="621" spans="1:6" ht="15" customHeight="1">
      <c r="A621" s="23"/>
      <c r="B621" s="24" t="s">
        <v>732</v>
      </c>
      <c r="C621" s="25"/>
      <c r="D621" s="26"/>
      <c r="E621" s="33" t="s">
        <v>61</v>
      </c>
      <c r="F621" s="34">
        <f>SUM(F617:F620)</f>
        <v>127400</v>
      </c>
    </row>
    <row r="622" spans="1:6" ht="15" customHeight="1">
      <c r="A622" s="23"/>
      <c r="B622" s="29" t="s">
        <v>122</v>
      </c>
      <c r="C622" s="30">
        <v>0.19600000000000001</v>
      </c>
      <c r="D622" s="26" t="s">
        <v>75</v>
      </c>
      <c r="E622" s="31">
        <f>GAJI!$D$37</f>
        <v>53500</v>
      </c>
      <c r="F622" s="32">
        <f>C622*E622</f>
        <v>10486</v>
      </c>
    </row>
    <row r="623" spans="1:6" ht="15" customHeight="1">
      <c r="A623" s="23"/>
      <c r="B623" s="29" t="s">
        <v>149</v>
      </c>
      <c r="C623" s="30">
        <v>1.3</v>
      </c>
      <c r="D623" s="26" t="s">
        <v>85</v>
      </c>
      <c r="E623" s="31">
        <f>GAJI!$D$59</f>
        <v>12000</v>
      </c>
      <c r="F623" s="32">
        <f>C623*E623</f>
        <v>15600</v>
      </c>
    </row>
    <row r="624" spans="1:6" ht="15" customHeight="1">
      <c r="A624" s="23"/>
      <c r="B624" s="29" t="s">
        <v>76</v>
      </c>
      <c r="C624" s="30">
        <v>4.4999999999999998E-2</v>
      </c>
      <c r="D624" s="26" t="s">
        <v>12</v>
      </c>
      <c r="E624" s="31">
        <f>GAJI!$D$38</f>
        <v>186666.66666666666</v>
      </c>
      <c r="F624" s="32">
        <f>C624*E624</f>
        <v>8400</v>
      </c>
    </row>
    <row r="625" spans="1:6" ht="15" customHeight="1">
      <c r="A625" s="23"/>
      <c r="B625" s="29" t="s">
        <v>152</v>
      </c>
      <c r="C625" s="30">
        <v>1.0608</v>
      </c>
      <c r="D625" s="26" t="s">
        <v>10</v>
      </c>
      <c r="E625" s="31">
        <f>GAJI!$D$126</f>
        <v>125000</v>
      </c>
      <c r="F625" s="32">
        <f>C625*E625</f>
        <v>132600</v>
      </c>
    </row>
    <row r="626" spans="1:6" ht="15" customHeight="1">
      <c r="A626" s="23"/>
      <c r="B626" s="29"/>
      <c r="C626" s="25"/>
      <c r="D626" s="26"/>
      <c r="E626" s="33" t="s">
        <v>61</v>
      </c>
      <c r="F626" s="34">
        <f>SUM(F622:F625)</f>
        <v>167086</v>
      </c>
    </row>
    <row r="627" spans="1:6" ht="15" customHeight="1">
      <c r="A627" s="23"/>
      <c r="B627" s="29"/>
      <c r="C627" s="25"/>
      <c r="D627" s="26"/>
      <c r="E627" s="33" t="s">
        <v>66</v>
      </c>
      <c r="F627" s="35">
        <f>SUM(F626,F621)</f>
        <v>294486</v>
      </c>
    </row>
    <row r="628" spans="1:6" ht="15" customHeight="1" thickBot="1">
      <c r="A628" s="54"/>
      <c r="B628" s="55"/>
      <c r="C628" s="56"/>
      <c r="D628" s="57"/>
      <c r="E628" s="58"/>
      <c r="F628" s="59"/>
    </row>
    <row r="629" spans="1:6" ht="15" customHeight="1">
      <c r="A629" s="70"/>
      <c r="B629" s="77" t="s">
        <v>676</v>
      </c>
      <c r="C629" s="72"/>
      <c r="D629" s="73" t="s">
        <v>10</v>
      </c>
      <c r="E629" s="74"/>
      <c r="F629" s="75"/>
    </row>
    <row r="630" spans="1:6" ht="15" customHeight="1">
      <c r="A630" s="23"/>
      <c r="B630" s="114" t="s">
        <v>552</v>
      </c>
      <c r="C630" s="25"/>
      <c r="D630" s="26"/>
      <c r="E630" s="27"/>
      <c r="F630" s="28"/>
    </row>
    <row r="631" spans="1:6" ht="15" customHeight="1">
      <c r="A631" s="23"/>
      <c r="B631" s="29" t="s">
        <v>553</v>
      </c>
      <c r="C631" s="30">
        <v>3.5000000000000003E-2</v>
      </c>
      <c r="D631" s="26" t="s">
        <v>60</v>
      </c>
      <c r="E631" s="31">
        <f>GAJI!$D$8</f>
        <v>150000</v>
      </c>
      <c r="F631" s="32">
        <f>C631*E631</f>
        <v>5250.0000000000009</v>
      </c>
    </row>
    <row r="632" spans="1:6" ht="15" customHeight="1">
      <c r="A632" s="23"/>
      <c r="B632" s="29" t="s">
        <v>554</v>
      </c>
      <c r="C632" s="30">
        <v>3.5000000000000003E-2</v>
      </c>
      <c r="D632" s="26" t="s">
        <v>60</v>
      </c>
      <c r="E632" s="31">
        <f>GAJI!$D$9</f>
        <v>140000</v>
      </c>
      <c r="F632" s="32">
        <f>C632*E632</f>
        <v>4900.0000000000009</v>
      </c>
    </row>
    <row r="633" spans="1:6" ht="15" customHeight="1">
      <c r="A633" s="23"/>
      <c r="B633" s="29" t="s">
        <v>555</v>
      </c>
      <c r="C633" s="30">
        <v>0.35</v>
      </c>
      <c r="D633" s="26" t="s">
        <v>60</v>
      </c>
      <c r="E633" s="31">
        <f>GAJI!$D$16</f>
        <v>135000</v>
      </c>
      <c r="F633" s="32">
        <f>C633*E633</f>
        <v>47250</v>
      </c>
    </row>
    <row r="634" spans="1:6" ht="15" customHeight="1">
      <c r="A634" s="23"/>
      <c r="B634" s="29" t="s">
        <v>645</v>
      </c>
      <c r="C634" s="30">
        <v>0.7</v>
      </c>
      <c r="D634" s="26" t="s">
        <v>60</v>
      </c>
      <c r="E634" s="31">
        <f>GAJI!$D$26</f>
        <v>100000</v>
      </c>
      <c r="F634" s="32">
        <f>C634*E634</f>
        <v>70000</v>
      </c>
    </row>
    <row r="635" spans="1:6" ht="15" customHeight="1">
      <c r="A635" s="23"/>
      <c r="B635" s="24" t="s">
        <v>732</v>
      </c>
      <c r="C635" s="25"/>
      <c r="D635" s="26"/>
      <c r="E635" s="33" t="s">
        <v>61</v>
      </c>
      <c r="F635" s="34">
        <f>SUM(F631:F634)</f>
        <v>127400</v>
      </c>
    </row>
    <row r="636" spans="1:6" ht="15" customHeight="1">
      <c r="A636" s="23"/>
      <c r="B636" s="29" t="s">
        <v>122</v>
      </c>
      <c r="C636" s="30">
        <v>0.19600000000000001</v>
      </c>
      <c r="D636" s="26" t="s">
        <v>75</v>
      </c>
      <c r="E636" s="31">
        <f>GAJI!$D$37</f>
        <v>53500</v>
      </c>
      <c r="F636" s="32">
        <f>C636*E636</f>
        <v>10486</v>
      </c>
    </row>
    <row r="637" spans="1:6" ht="15" customHeight="1">
      <c r="A637" s="23"/>
      <c r="B637" s="29" t="s">
        <v>149</v>
      </c>
      <c r="C637" s="30">
        <v>1.3</v>
      </c>
      <c r="D637" s="26" t="s">
        <v>85</v>
      </c>
      <c r="E637" s="31">
        <f>GAJI!$D$59</f>
        <v>12000</v>
      </c>
      <c r="F637" s="32">
        <f>C637*E637</f>
        <v>15600</v>
      </c>
    </row>
    <row r="638" spans="1:6" ht="15" customHeight="1">
      <c r="A638" s="23"/>
      <c r="B638" s="29" t="s">
        <v>76</v>
      </c>
      <c r="C638" s="30">
        <v>4.4999999999999998E-2</v>
      </c>
      <c r="D638" s="26" t="s">
        <v>12</v>
      </c>
      <c r="E638" s="31">
        <f>GAJI!$D$38</f>
        <v>186666.66666666666</v>
      </c>
      <c r="F638" s="32">
        <f>C638*E638</f>
        <v>8400</v>
      </c>
    </row>
    <row r="639" spans="1:6" ht="15" customHeight="1">
      <c r="A639" s="23"/>
      <c r="B639" s="29" t="s">
        <v>153</v>
      </c>
      <c r="C639" s="30">
        <v>1.0608</v>
      </c>
      <c r="D639" s="26" t="s">
        <v>10</v>
      </c>
      <c r="E639" s="31">
        <f>GAJI!$D$127</f>
        <v>110000</v>
      </c>
      <c r="F639" s="32">
        <f>C639*E639</f>
        <v>116688</v>
      </c>
    </row>
    <row r="640" spans="1:6" ht="15" customHeight="1">
      <c r="A640" s="23"/>
      <c r="B640" s="29"/>
      <c r="C640" s="25"/>
      <c r="D640" s="26"/>
      <c r="E640" s="33" t="s">
        <v>61</v>
      </c>
      <c r="F640" s="34">
        <f>SUM(F636:F639)</f>
        <v>151174</v>
      </c>
    </row>
    <row r="641" spans="1:6" ht="15" customHeight="1">
      <c r="A641" s="23"/>
      <c r="B641" s="29"/>
      <c r="C641" s="25"/>
      <c r="D641" s="26"/>
      <c r="E641" s="33" t="s">
        <v>66</v>
      </c>
      <c r="F641" s="35">
        <f>SUM(F640,F635)</f>
        <v>278574</v>
      </c>
    </row>
    <row r="642" spans="1:6" ht="15" customHeight="1" thickBot="1">
      <c r="A642" s="54"/>
      <c r="B642" s="55"/>
      <c r="C642" s="56"/>
      <c r="D642" s="57"/>
      <c r="E642" s="58"/>
      <c r="F642" s="59"/>
    </row>
    <row r="643" spans="1:6" ht="15" customHeight="1">
      <c r="A643" s="70"/>
      <c r="B643" s="77" t="s">
        <v>677</v>
      </c>
      <c r="C643" s="72"/>
      <c r="D643" s="73" t="s">
        <v>10</v>
      </c>
      <c r="E643" s="74"/>
      <c r="F643" s="75"/>
    </row>
    <row r="644" spans="1:6" ht="15" customHeight="1">
      <c r="A644" s="23"/>
      <c r="B644" s="114" t="s">
        <v>552</v>
      </c>
      <c r="C644" s="25"/>
      <c r="D644" s="26"/>
      <c r="E644" s="27"/>
      <c r="F644" s="28"/>
    </row>
    <row r="645" spans="1:6" ht="15" customHeight="1">
      <c r="A645" s="23"/>
      <c r="B645" s="29" t="s">
        <v>553</v>
      </c>
      <c r="C645" s="30">
        <v>3.5000000000000003E-2</v>
      </c>
      <c r="D645" s="26" t="s">
        <v>60</v>
      </c>
      <c r="E645" s="31">
        <f>GAJI!$D$8</f>
        <v>150000</v>
      </c>
      <c r="F645" s="32">
        <f>C645*E645</f>
        <v>5250.0000000000009</v>
      </c>
    </row>
    <row r="646" spans="1:6" ht="15" customHeight="1">
      <c r="A646" s="23"/>
      <c r="B646" s="29" t="s">
        <v>554</v>
      </c>
      <c r="C646" s="30">
        <v>3.5000000000000003E-2</v>
      </c>
      <c r="D646" s="26" t="s">
        <v>60</v>
      </c>
      <c r="E646" s="31">
        <f>GAJI!$D$9</f>
        <v>140000</v>
      </c>
      <c r="F646" s="32">
        <f>C646*E646</f>
        <v>4900.0000000000009</v>
      </c>
    </row>
    <row r="647" spans="1:6" ht="15" customHeight="1">
      <c r="A647" s="23"/>
      <c r="B647" s="29" t="s">
        <v>555</v>
      </c>
      <c r="C647" s="30">
        <v>0.35</v>
      </c>
      <c r="D647" s="26" t="s">
        <v>60</v>
      </c>
      <c r="E647" s="31">
        <f>GAJI!$D$16</f>
        <v>135000</v>
      </c>
      <c r="F647" s="32">
        <f>C647*E647</f>
        <v>47250</v>
      </c>
    </row>
    <row r="648" spans="1:6" ht="15" customHeight="1">
      <c r="A648" s="23"/>
      <c r="B648" s="29" t="s">
        <v>645</v>
      </c>
      <c r="C648" s="30">
        <v>0.7</v>
      </c>
      <c r="D648" s="26" t="s">
        <v>60</v>
      </c>
      <c r="E648" s="31">
        <f>GAJI!$D$26</f>
        <v>100000</v>
      </c>
      <c r="F648" s="32">
        <f>C648*E648</f>
        <v>70000</v>
      </c>
    </row>
    <row r="649" spans="1:6" ht="15" customHeight="1">
      <c r="A649" s="23"/>
      <c r="B649" s="24" t="s">
        <v>732</v>
      </c>
      <c r="C649" s="25"/>
      <c r="D649" s="26"/>
      <c r="E649" s="33" t="s">
        <v>61</v>
      </c>
      <c r="F649" s="34">
        <f>SUM(F645:F648)</f>
        <v>127400</v>
      </c>
    </row>
    <row r="650" spans="1:6" ht="15" customHeight="1">
      <c r="A650" s="23"/>
      <c r="B650" s="29" t="s">
        <v>122</v>
      </c>
      <c r="C650" s="30">
        <v>0.19600000000000001</v>
      </c>
      <c r="D650" s="26" t="s">
        <v>75</v>
      </c>
      <c r="E650" s="31">
        <f>GAJI!$D$37</f>
        <v>53500</v>
      </c>
      <c r="F650" s="32">
        <f>C650*E650</f>
        <v>10486</v>
      </c>
    </row>
    <row r="651" spans="1:6" ht="15" customHeight="1">
      <c r="A651" s="23"/>
      <c r="B651" s="29" t="s">
        <v>149</v>
      </c>
      <c r="C651" s="30">
        <v>1.3</v>
      </c>
      <c r="D651" s="26" t="s">
        <v>85</v>
      </c>
      <c r="E651" s="31">
        <f>GAJI!$D$59</f>
        <v>12000</v>
      </c>
      <c r="F651" s="32">
        <f>C651*E651</f>
        <v>15600</v>
      </c>
    </row>
    <row r="652" spans="1:6" ht="15" customHeight="1">
      <c r="A652" s="23"/>
      <c r="B652" s="29" t="s">
        <v>76</v>
      </c>
      <c r="C652" s="30">
        <v>4.4999999999999998E-2</v>
      </c>
      <c r="D652" s="26" t="s">
        <v>12</v>
      </c>
      <c r="E652" s="31">
        <f>GAJI!$D$38</f>
        <v>186666.66666666666</v>
      </c>
      <c r="F652" s="32">
        <f>C652*E652</f>
        <v>8400</v>
      </c>
    </row>
    <row r="653" spans="1:6" ht="15" customHeight="1">
      <c r="A653" s="23"/>
      <c r="B653" s="29" t="s">
        <v>154</v>
      </c>
      <c r="C653" s="30">
        <v>1.0608</v>
      </c>
      <c r="D653" s="26" t="s">
        <v>10</v>
      </c>
      <c r="E653" s="31">
        <v>125000</v>
      </c>
      <c r="F653" s="32">
        <f>C653*E653</f>
        <v>132600</v>
      </c>
    </row>
    <row r="654" spans="1:6" ht="15" customHeight="1">
      <c r="A654" s="23"/>
      <c r="B654" s="29"/>
      <c r="C654" s="25"/>
      <c r="D654" s="26"/>
      <c r="E654" s="33" t="s">
        <v>61</v>
      </c>
      <c r="F654" s="34">
        <f>SUM(F650:F653)</f>
        <v>167086</v>
      </c>
    </row>
    <row r="655" spans="1:6" ht="15" customHeight="1">
      <c r="A655" s="23"/>
      <c r="B655" s="29"/>
      <c r="C655" s="25"/>
      <c r="D655" s="26"/>
      <c r="E655" s="33" t="s">
        <v>66</v>
      </c>
      <c r="F655" s="35">
        <f>SUM(F654,F649)</f>
        <v>294486</v>
      </c>
    </row>
    <row r="656" spans="1:6" ht="15" customHeight="1" thickBot="1">
      <c r="A656" s="54"/>
      <c r="B656" s="55"/>
      <c r="C656" s="56"/>
      <c r="D656" s="57"/>
      <c r="E656" s="58"/>
      <c r="F656" s="59"/>
    </row>
    <row r="657" spans="1:6" ht="15" customHeight="1">
      <c r="A657" s="70"/>
      <c r="B657" s="77" t="s">
        <v>678</v>
      </c>
      <c r="C657" s="72"/>
      <c r="D657" s="73" t="s">
        <v>10</v>
      </c>
      <c r="E657" s="74"/>
      <c r="F657" s="75"/>
    </row>
    <row r="658" spans="1:6" ht="15" customHeight="1">
      <c r="A658" s="23"/>
      <c r="B658" s="114" t="s">
        <v>552</v>
      </c>
      <c r="C658" s="25"/>
      <c r="D658" s="26"/>
      <c r="E658" s="27"/>
      <c r="F658" s="28"/>
    </row>
    <row r="659" spans="1:6" ht="15" customHeight="1">
      <c r="A659" s="23"/>
      <c r="B659" s="29" t="s">
        <v>553</v>
      </c>
      <c r="C659" s="30">
        <v>3.5000000000000003E-2</v>
      </c>
      <c r="D659" s="26" t="s">
        <v>60</v>
      </c>
      <c r="E659" s="31">
        <f>GAJI!$D$8</f>
        <v>150000</v>
      </c>
      <c r="F659" s="32">
        <f>C659*E659</f>
        <v>5250.0000000000009</v>
      </c>
    </row>
    <row r="660" spans="1:6" ht="15" customHeight="1">
      <c r="A660" s="23"/>
      <c r="B660" s="29" t="s">
        <v>554</v>
      </c>
      <c r="C660" s="30">
        <v>3.5000000000000003E-2</v>
      </c>
      <c r="D660" s="26" t="s">
        <v>60</v>
      </c>
      <c r="E660" s="31">
        <f>GAJI!$D$9</f>
        <v>140000</v>
      </c>
      <c r="F660" s="32">
        <f>C660*E660</f>
        <v>4900.0000000000009</v>
      </c>
    </row>
    <row r="661" spans="1:6" ht="15" customHeight="1">
      <c r="A661" s="23"/>
      <c r="B661" s="29" t="s">
        <v>555</v>
      </c>
      <c r="C661" s="30">
        <v>0.35</v>
      </c>
      <c r="D661" s="26" t="s">
        <v>60</v>
      </c>
      <c r="E661" s="31">
        <f>GAJI!$D$16</f>
        <v>135000</v>
      </c>
      <c r="F661" s="32">
        <f>C661*E661</f>
        <v>47250</v>
      </c>
    </row>
    <row r="662" spans="1:6" ht="15" customHeight="1">
      <c r="A662" s="23"/>
      <c r="B662" s="29" t="s">
        <v>645</v>
      </c>
      <c r="C662" s="30">
        <v>0.7</v>
      </c>
      <c r="D662" s="26" t="s">
        <v>60</v>
      </c>
      <c r="E662" s="31">
        <f>GAJI!$D$26</f>
        <v>100000</v>
      </c>
      <c r="F662" s="32">
        <f>C662*E662</f>
        <v>70000</v>
      </c>
    </row>
    <row r="663" spans="1:6" ht="15" customHeight="1">
      <c r="A663" s="23"/>
      <c r="B663" s="24" t="s">
        <v>732</v>
      </c>
      <c r="C663" s="25"/>
      <c r="D663" s="26"/>
      <c r="E663" s="33" t="s">
        <v>61</v>
      </c>
      <c r="F663" s="34">
        <f>SUM(F659:F662)</f>
        <v>127400</v>
      </c>
    </row>
    <row r="664" spans="1:6" ht="15" customHeight="1">
      <c r="A664" s="23"/>
      <c r="B664" s="29" t="s">
        <v>122</v>
      </c>
      <c r="C664" s="30">
        <v>0.19600000000000001</v>
      </c>
      <c r="D664" s="26" t="s">
        <v>75</v>
      </c>
      <c r="E664" s="31">
        <f>GAJI!$D$37</f>
        <v>53500</v>
      </c>
      <c r="F664" s="32">
        <f>C664*E664</f>
        <v>10486</v>
      </c>
    </row>
    <row r="665" spans="1:6" ht="15" customHeight="1">
      <c r="A665" s="23"/>
      <c r="B665" s="29" t="s">
        <v>149</v>
      </c>
      <c r="C665" s="30">
        <v>1.3</v>
      </c>
      <c r="D665" s="26" t="s">
        <v>85</v>
      </c>
      <c r="E665" s="31">
        <f>GAJI!$D$59</f>
        <v>12000</v>
      </c>
      <c r="F665" s="32">
        <f>C665*E665</f>
        <v>15600</v>
      </c>
    </row>
    <row r="666" spans="1:6" ht="15" customHeight="1">
      <c r="A666" s="23"/>
      <c r="B666" s="29" t="s">
        <v>76</v>
      </c>
      <c r="C666" s="30">
        <v>4.4999999999999998E-2</v>
      </c>
      <c r="D666" s="26" t="s">
        <v>12</v>
      </c>
      <c r="E666" s="31">
        <f>GAJI!$D$38</f>
        <v>186666.66666666666</v>
      </c>
      <c r="F666" s="32">
        <f>C666*E666</f>
        <v>8400</v>
      </c>
    </row>
    <row r="667" spans="1:6" ht="15" customHeight="1">
      <c r="A667" s="23"/>
      <c r="B667" s="29" t="s">
        <v>155</v>
      </c>
      <c r="C667" s="30">
        <v>1.0608</v>
      </c>
      <c r="D667" s="26" t="s">
        <v>10</v>
      </c>
      <c r="E667" s="31">
        <v>135000</v>
      </c>
      <c r="F667" s="32">
        <f>C667*E667</f>
        <v>143208</v>
      </c>
    </row>
    <row r="668" spans="1:6" ht="15" customHeight="1">
      <c r="A668" s="23"/>
      <c r="B668" s="29"/>
      <c r="C668" s="25"/>
      <c r="D668" s="26"/>
      <c r="E668" s="33" t="s">
        <v>61</v>
      </c>
      <c r="F668" s="34">
        <f>SUM(F664:F667)</f>
        <v>177694</v>
      </c>
    </row>
    <row r="669" spans="1:6" ht="15" customHeight="1">
      <c r="A669" s="23"/>
      <c r="B669" s="29"/>
      <c r="C669" s="25"/>
      <c r="D669" s="26"/>
      <c r="E669" s="33" t="s">
        <v>66</v>
      </c>
      <c r="F669" s="35">
        <f>SUM(F668,F663)</f>
        <v>305094</v>
      </c>
    </row>
    <row r="670" spans="1:6" ht="15" customHeight="1" thickBot="1">
      <c r="A670" s="54"/>
      <c r="B670" s="55"/>
      <c r="C670" s="56"/>
      <c r="D670" s="57"/>
      <c r="E670" s="58"/>
      <c r="F670" s="59"/>
    </row>
    <row r="671" spans="1:6" ht="15" customHeight="1">
      <c r="A671" s="70"/>
      <c r="B671" s="77" t="s">
        <v>679</v>
      </c>
      <c r="C671" s="72"/>
      <c r="D671" s="73" t="s">
        <v>10</v>
      </c>
      <c r="E671" s="74"/>
      <c r="F671" s="75"/>
    </row>
    <row r="672" spans="1:6" ht="15" customHeight="1">
      <c r="A672" s="23"/>
      <c r="B672" s="114" t="s">
        <v>552</v>
      </c>
      <c r="C672" s="25"/>
      <c r="D672" s="26"/>
      <c r="E672" s="27"/>
      <c r="F672" s="28"/>
    </row>
    <row r="673" spans="1:6" ht="15" customHeight="1">
      <c r="A673" s="23"/>
      <c r="B673" s="29" t="s">
        <v>553</v>
      </c>
      <c r="C673" s="30">
        <v>3.5000000000000003E-2</v>
      </c>
      <c r="D673" s="26" t="s">
        <v>60</v>
      </c>
      <c r="E673" s="31">
        <f>GAJI!$D$8</f>
        <v>150000</v>
      </c>
      <c r="F673" s="32">
        <f>C673*E673</f>
        <v>5250.0000000000009</v>
      </c>
    </row>
    <row r="674" spans="1:6" ht="15" customHeight="1">
      <c r="A674" s="23"/>
      <c r="B674" s="29" t="s">
        <v>554</v>
      </c>
      <c r="C674" s="30">
        <v>3.5000000000000003E-2</v>
      </c>
      <c r="D674" s="26" t="s">
        <v>60</v>
      </c>
      <c r="E674" s="31">
        <f>GAJI!$D$9</f>
        <v>140000</v>
      </c>
      <c r="F674" s="32">
        <f>C674*E674</f>
        <v>4900.0000000000009</v>
      </c>
    </row>
    <row r="675" spans="1:6" ht="15" customHeight="1">
      <c r="A675" s="23"/>
      <c r="B675" s="29" t="s">
        <v>555</v>
      </c>
      <c r="C675" s="30">
        <v>0.35</v>
      </c>
      <c r="D675" s="26" t="s">
        <v>60</v>
      </c>
      <c r="E675" s="31">
        <f>GAJI!$D$16</f>
        <v>135000</v>
      </c>
      <c r="F675" s="32">
        <f>C675*E675</f>
        <v>47250</v>
      </c>
    </row>
    <row r="676" spans="1:6" ht="15" customHeight="1">
      <c r="A676" s="23"/>
      <c r="B676" s="29" t="s">
        <v>645</v>
      </c>
      <c r="C676" s="30">
        <v>0.7</v>
      </c>
      <c r="D676" s="26" t="s">
        <v>60</v>
      </c>
      <c r="E676" s="31">
        <f>GAJI!$D$26</f>
        <v>100000</v>
      </c>
      <c r="F676" s="32">
        <f>C676*E676</f>
        <v>70000</v>
      </c>
    </row>
    <row r="677" spans="1:6" ht="15" customHeight="1">
      <c r="A677" s="23"/>
      <c r="B677" s="24" t="s">
        <v>732</v>
      </c>
      <c r="C677" s="25"/>
      <c r="D677" s="26"/>
      <c r="E677" s="33" t="s">
        <v>61</v>
      </c>
      <c r="F677" s="34">
        <f>SUM(F673:F676)</f>
        <v>127400</v>
      </c>
    </row>
    <row r="678" spans="1:6" ht="15" customHeight="1">
      <c r="A678" s="23"/>
      <c r="B678" s="29" t="s">
        <v>122</v>
      </c>
      <c r="C678" s="30">
        <v>0.19600000000000001</v>
      </c>
      <c r="D678" s="26" t="s">
        <v>75</v>
      </c>
      <c r="E678" s="31">
        <f>GAJI!$D$37</f>
        <v>53500</v>
      </c>
      <c r="F678" s="32">
        <f>C678*E678</f>
        <v>10486</v>
      </c>
    </row>
    <row r="679" spans="1:6" ht="15" customHeight="1">
      <c r="A679" s="23"/>
      <c r="B679" s="29" t="s">
        <v>149</v>
      </c>
      <c r="C679" s="30">
        <v>1.3</v>
      </c>
      <c r="D679" s="26" t="s">
        <v>85</v>
      </c>
      <c r="E679" s="31">
        <f>GAJI!$D$59</f>
        <v>12000</v>
      </c>
      <c r="F679" s="32">
        <f>C679*E679</f>
        <v>15600</v>
      </c>
    </row>
    <row r="680" spans="1:6" ht="15" customHeight="1">
      <c r="A680" s="23"/>
      <c r="B680" s="29" t="s">
        <v>76</v>
      </c>
      <c r="C680" s="30">
        <v>4.4999999999999998E-2</v>
      </c>
      <c r="D680" s="26" t="s">
        <v>12</v>
      </c>
      <c r="E680" s="31">
        <f>GAJI!$D$38</f>
        <v>186666.66666666666</v>
      </c>
      <c r="F680" s="32">
        <f>C680*E680</f>
        <v>8400</v>
      </c>
    </row>
    <row r="681" spans="1:6" ht="15" customHeight="1">
      <c r="A681" s="23"/>
      <c r="B681" s="29" t="s">
        <v>156</v>
      </c>
      <c r="C681" s="30">
        <v>1.0608</v>
      </c>
      <c r="D681" s="26" t="s">
        <v>10</v>
      </c>
      <c r="E681" s="31">
        <f>GAJI!$D$128</f>
        <v>75000</v>
      </c>
      <c r="F681" s="32">
        <f>C681*E681</f>
        <v>79560</v>
      </c>
    </row>
    <row r="682" spans="1:6" ht="15" customHeight="1">
      <c r="A682" s="23"/>
      <c r="B682" s="29"/>
      <c r="C682" s="25"/>
      <c r="D682" s="26"/>
      <c r="E682" s="33" t="s">
        <v>61</v>
      </c>
      <c r="F682" s="34">
        <f>SUM(F678:F681)</f>
        <v>114046</v>
      </c>
    </row>
    <row r="683" spans="1:6" ht="15" customHeight="1">
      <c r="A683" s="23"/>
      <c r="B683" s="29"/>
      <c r="C683" s="25"/>
      <c r="D683" s="26"/>
      <c r="E683" s="33" t="s">
        <v>66</v>
      </c>
      <c r="F683" s="47">
        <f>SUM(F682,F677)</f>
        <v>241446</v>
      </c>
    </row>
    <row r="684" spans="1:6" ht="15" customHeight="1" thickBot="1">
      <c r="A684" s="78"/>
      <c r="B684" s="79"/>
      <c r="C684" s="66"/>
      <c r="D684" s="67"/>
      <c r="E684" s="68"/>
      <c r="F684" s="69"/>
    </row>
    <row r="685" spans="1:6" ht="15" customHeight="1">
      <c r="A685" s="70"/>
      <c r="B685" s="77" t="s">
        <v>680</v>
      </c>
      <c r="C685" s="72"/>
      <c r="D685" s="73" t="s">
        <v>10</v>
      </c>
      <c r="E685" s="74"/>
      <c r="F685" s="75"/>
    </row>
    <row r="686" spans="1:6" ht="15" customHeight="1">
      <c r="A686" s="23"/>
      <c r="B686" s="114" t="s">
        <v>552</v>
      </c>
      <c r="C686" s="25"/>
      <c r="D686" s="26"/>
      <c r="E686" s="27"/>
      <c r="F686" s="28"/>
    </row>
    <row r="687" spans="1:6" ht="15" customHeight="1">
      <c r="A687" s="23"/>
      <c r="B687" s="29" t="s">
        <v>553</v>
      </c>
      <c r="C687" s="30">
        <v>3.5000000000000003E-2</v>
      </c>
      <c r="D687" s="26" t="s">
        <v>60</v>
      </c>
      <c r="E687" s="31">
        <f>GAJI!$D$8</f>
        <v>150000</v>
      </c>
      <c r="F687" s="32">
        <f>C687*E687</f>
        <v>5250.0000000000009</v>
      </c>
    </row>
    <row r="688" spans="1:6" ht="15" customHeight="1">
      <c r="A688" s="23"/>
      <c r="B688" s="29" t="s">
        <v>554</v>
      </c>
      <c r="C688" s="30">
        <v>3.5000000000000003E-2</v>
      </c>
      <c r="D688" s="26" t="s">
        <v>60</v>
      </c>
      <c r="E688" s="31">
        <f>GAJI!$D$9</f>
        <v>140000</v>
      </c>
      <c r="F688" s="32">
        <f>C688*E688</f>
        <v>4900.0000000000009</v>
      </c>
    </row>
    <row r="689" spans="1:6" ht="15" customHeight="1">
      <c r="A689" s="23"/>
      <c r="B689" s="29" t="s">
        <v>555</v>
      </c>
      <c r="C689" s="30">
        <v>0.35</v>
      </c>
      <c r="D689" s="26" t="s">
        <v>60</v>
      </c>
      <c r="E689" s="31">
        <f>GAJI!$D$16</f>
        <v>135000</v>
      </c>
      <c r="F689" s="32">
        <f>C689*E689</f>
        <v>47250</v>
      </c>
    </row>
    <row r="690" spans="1:6" ht="15" customHeight="1">
      <c r="A690" s="23"/>
      <c r="B690" s="29" t="s">
        <v>645</v>
      </c>
      <c r="C690" s="30">
        <v>0.7</v>
      </c>
      <c r="D690" s="26" t="s">
        <v>60</v>
      </c>
      <c r="E690" s="31">
        <f>GAJI!$D$26</f>
        <v>100000</v>
      </c>
      <c r="F690" s="32">
        <f>C690*E690</f>
        <v>70000</v>
      </c>
    </row>
    <row r="691" spans="1:6" ht="15" customHeight="1">
      <c r="A691" s="23"/>
      <c r="B691" s="24" t="s">
        <v>732</v>
      </c>
      <c r="C691" s="25"/>
      <c r="D691" s="26"/>
      <c r="E691" s="33" t="s">
        <v>61</v>
      </c>
      <c r="F691" s="34">
        <f>SUM(F687:F690)</f>
        <v>127400</v>
      </c>
    </row>
    <row r="692" spans="1:6" ht="15" customHeight="1">
      <c r="A692" s="23"/>
      <c r="B692" s="29" t="s">
        <v>122</v>
      </c>
      <c r="C692" s="30">
        <v>0.19600000000000001</v>
      </c>
      <c r="D692" s="26" t="s">
        <v>75</v>
      </c>
      <c r="E692" s="31">
        <f>GAJI!$D$37</f>
        <v>53500</v>
      </c>
      <c r="F692" s="32">
        <f>C692*E692</f>
        <v>10486</v>
      </c>
    </row>
    <row r="693" spans="1:6" ht="15" customHeight="1">
      <c r="A693" s="23"/>
      <c r="B693" s="29" t="s">
        <v>149</v>
      </c>
      <c r="C693" s="30">
        <v>1.3</v>
      </c>
      <c r="D693" s="26" t="s">
        <v>85</v>
      </c>
      <c r="E693" s="31">
        <f>GAJI!$D$59</f>
        <v>12000</v>
      </c>
      <c r="F693" s="32">
        <f>C693*E693</f>
        <v>15600</v>
      </c>
    </row>
    <row r="694" spans="1:6" ht="15" customHeight="1">
      <c r="A694" s="23"/>
      <c r="B694" s="29" t="s">
        <v>76</v>
      </c>
      <c r="C694" s="30">
        <v>4.4999999999999998E-2</v>
      </c>
      <c r="D694" s="26" t="s">
        <v>12</v>
      </c>
      <c r="E694" s="31">
        <f>GAJI!$D$38</f>
        <v>186666.66666666666</v>
      </c>
      <c r="F694" s="32">
        <f>C694*E694</f>
        <v>8400</v>
      </c>
    </row>
    <row r="695" spans="1:6" ht="15" customHeight="1">
      <c r="A695" s="23"/>
      <c r="B695" s="29" t="s">
        <v>157</v>
      </c>
      <c r="C695" s="30">
        <v>1.0608</v>
      </c>
      <c r="D695" s="26" t="s">
        <v>10</v>
      </c>
      <c r="E695" s="31">
        <f>GAJI!$D$129</f>
        <v>135000</v>
      </c>
      <c r="F695" s="32">
        <f>C695*E695</f>
        <v>143208</v>
      </c>
    </row>
    <row r="696" spans="1:6" ht="15" customHeight="1">
      <c r="A696" s="23"/>
      <c r="B696" s="29"/>
      <c r="C696" s="25"/>
      <c r="D696" s="26"/>
      <c r="E696" s="33" t="s">
        <v>61</v>
      </c>
      <c r="F696" s="34">
        <f>SUM(F692:F695)</f>
        <v>177694</v>
      </c>
    </row>
    <row r="697" spans="1:6" ht="15" customHeight="1">
      <c r="A697" s="23"/>
      <c r="B697" s="29"/>
      <c r="C697" s="25"/>
      <c r="D697" s="26"/>
      <c r="E697" s="33" t="s">
        <v>66</v>
      </c>
      <c r="F697" s="35">
        <f>SUM(F696,F691)</f>
        <v>305094</v>
      </c>
    </row>
    <row r="698" spans="1:6" ht="15" customHeight="1" thickBot="1">
      <c r="A698" s="54"/>
      <c r="B698" s="55"/>
      <c r="C698" s="56"/>
      <c r="D698" s="57"/>
      <c r="E698" s="58"/>
      <c r="F698" s="59"/>
    </row>
    <row r="699" spans="1:6" ht="15" customHeight="1">
      <c r="A699" s="70"/>
      <c r="B699" s="77" t="s">
        <v>681</v>
      </c>
      <c r="C699" s="72"/>
      <c r="D699" s="73" t="s">
        <v>10</v>
      </c>
      <c r="E699" s="74"/>
      <c r="F699" s="75"/>
    </row>
    <row r="700" spans="1:6" ht="15" customHeight="1">
      <c r="A700" s="23"/>
      <c r="B700" s="114" t="s">
        <v>552</v>
      </c>
      <c r="C700" s="25"/>
      <c r="D700" s="26"/>
      <c r="E700" s="27"/>
      <c r="F700" s="28"/>
    </row>
    <row r="701" spans="1:6" ht="15" customHeight="1">
      <c r="A701" s="23"/>
      <c r="B701" s="29" t="s">
        <v>553</v>
      </c>
      <c r="C701" s="30">
        <v>4.4999999999999998E-2</v>
      </c>
      <c r="D701" s="26" t="s">
        <v>60</v>
      </c>
      <c r="E701" s="31">
        <f>GAJI!$D$8</f>
        <v>150000</v>
      </c>
      <c r="F701" s="32">
        <f>C701*E701</f>
        <v>6750</v>
      </c>
    </row>
    <row r="702" spans="1:6" ht="15" customHeight="1">
      <c r="A702" s="23"/>
      <c r="B702" s="29" t="s">
        <v>554</v>
      </c>
      <c r="C702" s="30">
        <v>4.4999999999999998E-2</v>
      </c>
      <c r="D702" s="26" t="s">
        <v>60</v>
      </c>
      <c r="E702" s="31">
        <f>GAJI!$D$9</f>
        <v>140000</v>
      </c>
      <c r="F702" s="32">
        <f>C702*E702</f>
        <v>6300</v>
      </c>
    </row>
    <row r="703" spans="1:6" ht="15" customHeight="1">
      <c r="A703" s="23"/>
      <c r="B703" s="29" t="s">
        <v>555</v>
      </c>
      <c r="C703" s="30">
        <v>0.45</v>
      </c>
      <c r="D703" s="26" t="s">
        <v>60</v>
      </c>
      <c r="E703" s="31">
        <f>GAJI!$D$16</f>
        <v>135000</v>
      </c>
      <c r="F703" s="32">
        <f>C703*E703</f>
        <v>60750</v>
      </c>
    </row>
    <row r="704" spans="1:6" ht="15" customHeight="1">
      <c r="A704" s="23"/>
      <c r="B704" s="29" t="s">
        <v>645</v>
      </c>
      <c r="C704" s="30">
        <v>0.9</v>
      </c>
      <c r="D704" s="26" t="s">
        <v>60</v>
      </c>
      <c r="E704" s="31">
        <f>GAJI!$D$26</f>
        <v>100000</v>
      </c>
      <c r="F704" s="32">
        <f>C704*E704</f>
        <v>90000</v>
      </c>
    </row>
    <row r="705" spans="1:6" ht="15" customHeight="1">
      <c r="A705" s="23"/>
      <c r="B705" s="24" t="s">
        <v>732</v>
      </c>
      <c r="C705" s="25"/>
      <c r="D705" s="26"/>
      <c r="E705" s="33" t="s">
        <v>61</v>
      </c>
      <c r="F705" s="34">
        <f>SUM(F701:F704)</f>
        <v>163800</v>
      </c>
    </row>
    <row r="706" spans="1:6" ht="15" customHeight="1">
      <c r="A706" s="23"/>
      <c r="B706" s="29" t="s">
        <v>122</v>
      </c>
      <c r="C706" s="30">
        <v>0.186</v>
      </c>
      <c r="D706" s="26" t="s">
        <v>75</v>
      </c>
      <c r="E706" s="31">
        <f>GAJI!$D$37</f>
        <v>53500</v>
      </c>
      <c r="F706" s="32">
        <f>C706*E706</f>
        <v>9951</v>
      </c>
    </row>
    <row r="707" spans="1:6" ht="15" customHeight="1">
      <c r="A707" s="23"/>
      <c r="B707" s="29" t="s">
        <v>149</v>
      </c>
      <c r="C707" s="30">
        <v>1.94</v>
      </c>
      <c r="D707" s="26" t="s">
        <v>85</v>
      </c>
      <c r="E707" s="31">
        <f>GAJI!$D$59</f>
        <v>12000</v>
      </c>
      <c r="F707" s="32">
        <f>C707*E707</f>
        <v>23280</v>
      </c>
    </row>
    <row r="708" spans="1:6" ht="15" customHeight="1">
      <c r="A708" s="23"/>
      <c r="B708" s="29" t="s">
        <v>76</v>
      </c>
      <c r="C708" s="30">
        <v>1.7999999999999999E-2</v>
      </c>
      <c r="D708" s="26" t="s">
        <v>12</v>
      </c>
      <c r="E708" s="31">
        <f>GAJI!$D$38</f>
        <v>186666.66666666666</v>
      </c>
      <c r="F708" s="32">
        <f>C708*E708</f>
        <v>3359.9999999999995</v>
      </c>
    </row>
    <row r="709" spans="1:6" ht="15" customHeight="1">
      <c r="A709" s="23"/>
      <c r="B709" s="29" t="s">
        <v>158</v>
      </c>
      <c r="C709" s="30">
        <v>1.05</v>
      </c>
      <c r="D709" s="26" t="s">
        <v>10</v>
      </c>
      <c r="E709" s="31">
        <f>GAJI!$D$130</f>
        <v>100000</v>
      </c>
      <c r="F709" s="32">
        <f>C709*E709</f>
        <v>105000</v>
      </c>
    </row>
    <row r="710" spans="1:6" ht="15" customHeight="1">
      <c r="A710" s="23"/>
      <c r="B710" s="29"/>
      <c r="C710" s="25"/>
      <c r="D710" s="26"/>
      <c r="E710" s="33" t="s">
        <v>61</v>
      </c>
      <c r="F710" s="34">
        <f>SUM(F706:F709)</f>
        <v>141591</v>
      </c>
    </row>
    <row r="711" spans="1:6" ht="15" customHeight="1">
      <c r="A711" s="23"/>
      <c r="B711" s="29"/>
      <c r="C711" s="25"/>
      <c r="D711" s="26"/>
      <c r="E711" s="33" t="s">
        <v>66</v>
      </c>
      <c r="F711" s="35">
        <f>SUM(F710,F705)</f>
        <v>305391</v>
      </c>
    </row>
    <row r="712" spans="1:6" ht="15" customHeight="1">
      <c r="A712" s="23"/>
      <c r="B712" s="29"/>
      <c r="C712" s="25"/>
      <c r="D712" s="26"/>
      <c r="E712" s="33"/>
      <c r="F712" s="34"/>
    </row>
    <row r="713" spans="1:6" ht="15" customHeight="1">
      <c r="A713" s="17"/>
      <c r="B713" s="18" t="s">
        <v>682</v>
      </c>
      <c r="C713" s="19"/>
      <c r="D713" s="20" t="s">
        <v>159</v>
      </c>
      <c r="E713" s="21"/>
      <c r="F713" s="22"/>
    </row>
    <row r="714" spans="1:6" ht="15" customHeight="1">
      <c r="A714" s="23"/>
      <c r="B714" s="114" t="s">
        <v>552</v>
      </c>
      <c r="C714" s="25"/>
      <c r="D714" s="26"/>
      <c r="E714" s="27"/>
      <c r="F714" s="28"/>
    </row>
    <row r="715" spans="1:6" ht="15" customHeight="1">
      <c r="A715" s="23"/>
      <c r="B715" s="29" t="s">
        <v>553</v>
      </c>
      <c r="C715" s="30">
        <v>5.0000000000000001E-3</v>
      </c>
      <c r="D715" s="26" t="s">
        <v>60</v>
      </c>
      <c r="E715" s="31">
        <f>GAJI!$D$8</f>
        <v>150000</v>
      </c>
      <c r="F715" s="32">
        <f>C715*E715</f>
        <v>750</v>
      </c>
    </row>
    <row r="716" spans="1:6" ht="15" customHeight="1">
      <c r="A716" s="23"/>
      <c r="B716" s="29" t="s">
        <v>554</v>
      </c>
      <c r="C716" s="30">
        <v>8.9999999999999993E-3</v>
      </c>
      <c r="D716" s="26" t="s">
        <v>60</v>
      </c>
      <c r="E716" s="31">
        <f>GAJI!$D$9</f>
        <v>140000</v>
      </c>
      <c r="F716" s="32">
        <f>C716*E716</f>
        <v>1260</v>
      </c>
    </row>
    <row r="717" spans="1:6" ht="15" customHeight="1">
      <c r="A717" s="23"/>
      <c r="B717" s="29" t="s">
        <v>555</v>
      </c>
      <c r="C717" s="30">
        <v>0.09</v>
      </c>
      <c r="D717" s="26" t="s">
        <v>60</v>
      </c>
      <c r="E717" s="31">
        <f>GAJI!$D$16</f>
        <v>135000</v>
      </c>
      <c r="F717" s="32">
        <f>C717*E717</f>
        <v>12150</v>
      </c>
    </row>
    <row r="718" spans="1:6" ht="15" customHeight="1">
      <c r="A718" s="23"/>
      <c r="B718" s="29" t="s">
        <v>645</v>
      </c>
      <c r="C718" s="30">
        <v>0.09</v>
      </c>
      <c r="D718" s="26" t="s">
        <v>60</v>
      </c>
      <c r="E718" s="31">
        <f>GAJI!$D$26</f>
        <v>100000</v>
      </c>
      <c r="F718" s="32">
        <f>C718*E718</f>
        <v>9000</v>
      </c>
    </row>
    <row r="719" spans="1:6" ht="15" customHeight="1">
      <c r="A719" s="23"/>
      <c r="B719" s="24" t="s">
        <v>732</v>
      </c>
      <c r="C719" s="25"/>
      <c r="D719" s="26"/>
      <c r="E719" s="33" t="s">
        <v>61</v>
      </c>
      <c r="F719" s="34">
        <f>SUM(F715:F718)</f>
        <v>23160</v>
      </c>
    </row>
    <row r="720" spans="1:6" ht="15" customHeight="1">
      <c r="A720" s="23"/>
      <c r="B720" s="29" t="s">
        <v>122</v>
      </c>
      <c r="C720" s="30">
        <v>2.2800000000000001E-2</v>
      </c>
      <c r="D720" s="26" t="s">
        <v>75</v>
      </c>
      <c r="E720" s="31">
        <f>GAJI!$D$37</f>
        <v>53500</v>
      </c>
      <c r="F720" s="32">
        <f>C720*E720</f>
        <v>1219.8</v>
      </c>
    </row>
    <row r="721" spans="1:6" ht="15" customHeight="1">
      <c r="A721" s="23"/>
      <c r="B721" s="29" t="s">
        <v>149</v>
      </c>
      <c r="C721" s="30">
        <v>2.5000000000000001E-2</v>
      </c>
      <c r="D721" s="26" t="s">
        <v>85</v>
      </c>
      <c r="E721" s="31">
        <f>GAJI!$D$59</f>
        <v>12000</v>
      </c>
      <c r="F721" s="32">
        <f>C721*E721</f>
        <v>300</v>
      </c>
    </row>
    <row r="722" spans="1:6" ht="15" customHeight="1">
      <c r="A722" s="23"/>
      <c r="B722" s="29" t="s">
        <v>76</v>
      </c>
      <c r="C722" s="30">
        <v>3.0000000000000001E-3</v>
      </c>
      <c r="D722" s="26" t="s">
        <v>12</v>
      </c>
      <c r="E722" s="31">
        <f>GAJI!$D$38</f>
        <v>186666.66666666666</v>
      </c>
      <c r="F722" s="32">
        <f>C722*E722</f>
        <v>560</v>
      </c>
    </row>
    <row r="723" spans="1:6" ht="15" customHeight="1">
      <c r="A723" s="23"/>
      <c r="B723" s="29" t="s">
        <v>160</v>
      </c>
      <c r="C723" s="30">
        <v>1.25</v>
      </c>
      <c r="D723" s="26" t="s">
        <v>129</v>
      </c>
      <c r="E723" s="31">
        <f>GAJI!$D$137</f>
        <v>10000</v>
      </c>
      <c r="F723" s="32">
        <f>C723*E723</f>
        <v>12500</v>
      </c>
    </row>
    <row r="724" spans="1:6" ht="15" customHeight="1">
      <c r="A724" s="23"/>
      <c r="B724" s="29"/>
      <c r="C724" s="25"/>
      <c r="D724" s="26"/>
      <c r="E724" s="33" t="s">
        <v>61</v>
      </c>
      <c r="F724" s="34">
        <f>SUM(F720:F723)</f>
        <v>14579.8</v>
      </c>
    </row>
    <row r="725" spans="1:6" ht="15" customHeight="1">
      <c r="A725" s="23"/>
      <c r="B725" s="29"/>
      <c r="C725" s="25"/>
      <c r="D725" s="26"/>
      <c r="E725" s="33" t="s">
        <v>66</v>
      </c>
      <c r="F725" s="35">
        <f>SUM(F724,F719)</f>
        <v>37739.800000000003</v>
      </c>
    </row>
    <row r="726" spans="1:6" ht="15" customHeight="1">
      <c r="A726" s="23"/>
      <c r="B726" s="29"/>
      <c r="C726" s="25"/>
      <c r="D726" s="26"/>
      <c r="E726" s="33"/>
      <c r="F726" s="34"/>
    </row>
    <row r="727" spans="1:6" ht="15" customHeight="1">
      <c r="A727" s="17"/>
      <c r="B727" s="76" t="s">
        <v>683</v>
      </c>
      <c r="C727" s="19"/>
      <c r="D727" s="20" t="s">
        <v>10</v>
      </c>
      <c r="E727" s="21"/>
      <c r="F727" s="92"/>
    </row>
    <row r="728" spans="1:6" ht="15" customHeight="1">
      <c r="A728" s="23"/>
      <c r="B728" s="531" t="s">
        <v>552</v>
      </c>
      <c r="C728" s="25"/>
      <c r="D728" s="26"/>
      <c r="E728" s="27"/>
      <c r="F728" s="98"/>
    </row>
    <row r="729" spans="1:6" ht="15" customHeight="1">
      <c r="A729" s="23"/>
      <c r="B729" s="29" t="s">
        <v>553</v>
      </c>
      <c r="C729" s="30">
        <v>2.5000000000000001E-2</v>
      </c>
      <c r="D729" s="26" t="s">
        <v>60</v>
      </c>
      <c r="E729" s="31">
        <f>GAJI!$D$8</f>
        <v>150000</v>
      </c>
      <c r="F729" s="94">
        <f>E729*C729</f>
        <v>3750</v>
      </c>
    </row>
    <row r="730" spans="1:6" ht="15" customHeight="1">
      <c r="A730" s="23"/>
      <c r="B730" s="29" t="s">
        <v>554</v>
      </c>
      <c r="C730" s="30">
        <v>2.5000000000000001E-2</v>
      </c>
      <c r="D730" s="26" t="s">
        <v>60</v>
      </c>
      <c r="E730" s="31">
        <f>GAJI!$D$9</f>
        <v>140000</v>
      </c>
      <c r="F730" s="94">
        <f t="shared" ref="F730:F732" si="34">E730*C730</f>
        <v>3500</v>
      </c>
    </row>
    <row r="731" spans="1:6" ht="15" customHeight="1">
      <c r="A731" s="23"/>
      <c r="B731" s="29" t="s">
        <v>555</v>
      </c>
      <c r="C731" s="30">
        <v>0.05</v>
      </c>
      <c r="D731" s="26" t="s">
        <v>60</v>
      </c>
      <c r="E731" s="31">
        <f>GAJI!$D$16</f>
        <v>135000</v>
      </c>
      <c r="F731" s="94">
        <f t="shared" si="34"/>
        <v>6750</v>
      </c>
    </row>
    <row r="732" spans="1:6" ht="15" customHeight="1">
      <c r="A732" s="23"/>
      <c r="B732" s="29" t="s">
        <v>645</v>
      </c>
      <c r="C732" s="30">
        <v>0.05</v>
      </c>
      <c r="D732" s="26" t="s">
        <v>60</v>
      </c>
      <c r="E732" s="31">
        <f>GAJI!$D$26</f>
        <v>100000</v>
      </c>
      <c r="F732" s="94">
        <f t="shared" si="34"/>
        <v>5000</v>
      </c>
    </row>
    <row r="733" spans="1:6" ht="15" customHeight="1">
      <c r="A733" s="23"/>
      <c r="B733" s="29"/>
      <c r="C733" s="25"/>
      <c r="D733" s="26"/>
      <c r="E733" s="33" t="s">
        <v>61</v>
      </c>
      <c r="F733" s="93">
        <f>SUM(F729:F732)</f>
        <v>19000</v>
      </c>
    </row>
    <row r="734" spans="1:6" ht="15" customHeight="1">
      <c r="A734" s="23"/>
      <c r="B734" s="29"/>
      <c r="C734" s="25"/>
      <c r="D734" s="26"/>
      <c r="E734" s="33" t="s">
        <v>66</v>
      </c>
      <c r="F734" s="99">
        <f>F733</f>
        <v>19000</v>
      </c>
    </row>
    <row r="735" spans="1:6" ht="15" customHeight="1">
      <c r="A735" s="54"/>
      <c r="B735" s="55"/>
      <c r="C735" s="56"/>
      <c r="D735" s="57"/>
      <c r="E735" s="58"/>
      <c r="F735" s="59"/>
    </row>
    <row r="736" spans="1:6" ht="15" hidden="1" customHeight="1">
      <c r="A736" s="17"/>
      <c r="B736" s="76" t="s">
        <v>684</v>
      </c>
      <c r="C736" s="19"/>
      <c r="D736" s="20" t="s">
        <v>10</v>
      </c>
      <c r="E736" s="21"/>
      <c r="F736" s="92"/>
    </row>
    <row r="737" spans="1:6" ht="15" hidden="1" customHeight="1">
      <c r="A737" s="23"/>
      <c r="B737" s="24" t="s">
        <v>552</v>
      </c>
      <c r="C737" s="25"/>
      <c r="D737" s="26"/>
      <c r="E737" s="27"/>
      <c r="F737" s="98"/>
    </row>
    <row r="738" spans="1:6" ht="15" hidden="1" customHeight="1">
      <c r="A738" s="23"/>
      <c r="B738" s="29" t="s">
        <v>553</v>
      </c>
      <c r="C738" s="30">
        <v>2.5000000000000001E-2</v>
      </c>
      <c r="D738" s="26" t="s">
        <v>60</v>
      </c>
      <c r="E738" s="31">
        <f>GAJI!$D$8</f>
        <v>150000</v>
      </c>
      <c r="F738" s="94">
        <f>E738*C738</f>
        <v>3750</v>
      </c>
    </row>
    <row r="739" spans="1:6" ht="15" hidden="1" customHeight="1">
      <c r="A739" s="23"/>
      <c r="B739" s="29" t="s">
        <v>554</v>
      </c>
      <c r="C739" s="30">
        <v>2.5000000000000001E-2</v>
      </c>
      <c r="D739" s="26" t="s">
        <v>60</v>
      </c>
      <c r="E739" s="31">
        <f>GAJI!$D$9</f>
        <v>140000</v>
      </c>
      <c r="F739" s="94">
        <f t="shared" ref="F739:F743" si="35">E739*C739</f>
        <v>3500</v>
      </c>
    </row>
    <row r="740" spans="1:6" ht="15" hidden="1" customHeight="1">
      <c r="A740" s="23"/>
      <c r="B740" s="29" t="s">
        <v>555</v>
      </c>
      <c r="C740" s="30">
        <v>0.05</v>
      </c>
      <c r="D740" s="26" t="s">
        <v>60</v>
      </c>
      <c r="E740" s="31">
        <f>GAJI!$D$16</f>
        <v>135000</v>
      </c>
      <c r="F740" s="94">
        <f t="shared" si="35"/>
        <v>6750</v>
      </c>
    </row>
    <row r="741" spans="1:6" ht="15" hidden="1" customHeight="1">
      <c r="A741" s="23"/>
      <c r="B741" s="29" t="s">
        <v>645</v>
      </c>
      <c r="C741" s="30">
        <v>0.05</v>
      </c>
      <c r="D741" s="26" t="s">
        <v>60</v>
      </c>
      <c r="E741" s="31">
        <f>GAJI!$D$26</f>
        <v>100000</v>
      </c>
      <c r="F741" s="94">
        <f t="shared" si="35"/>
        <v>5000</v>
      </c>
    </row>
    <row r="742" spans="1:6" ht="15" hidden="1" customHeight="1">
      <c r="A742" s="23"/>
      <c r="B742" s="24" t="s">
        <v>731</v>
      </c>
      <c r="C742" s="25"/>
      <c r="D742" s="26"/>
      <c r="E742" s="33" t="s">
        <v>61</v>
      </c>
      <c r="F742" s="93">
        <f>SUM(F738:F741)</f>
        <v>19000</v>
      </c>
    </row>
    <row r="743" spans="1:6" ht="15" hidden="1" customHeight="1">
      <c r="A743" s="23"/>
      <c r="B743" s="29" t="s">
        <v>161</v>
      </c>
      <c r="C743" s="30">
        <v>1</v>
      </c>
      <c r="D743" s="26" t="s">
        <v>162</v>
      </c>
      <c r="E743" s="31">
        <v>77800</v>
      </c>
      <c r="F743" s="94">
        <f t="shared" si="35"/>
        <v>77800</v>
      </c>
    </row>
    <row r="744" spans="1:6" ht="15" hidden="1" customHeight="1">
      <c r="A744" s="23"/>
      <c r="B744" s="29"/>
      <c r="C744" s="25"/>
      <c r="D744" s="26"/>
      <c r="E744" s="33" t="s">
        <v>61</v>
      </c>
      <c r="F744" s="93">
        <f>SUM(F743)</f>
        <v>77800</v>
      </c>
    </row>
    <row r="745" spans="1:6" ht="15" hidden="1" customHeight="1">
      <c r="A745" s="23"/>
      <c r="B745" s="29"/>
      <c r="C745" s="25"/>
      <c r="D745" s="26"/>
      <c r="E745" s="33" t="s">
        <v>66</v>
      </c>
      <c r="F745" s="95">
        <f>F744+F742</f>
        <v>96800</v>
      </c>
    </row>
    <row r="746" spans="1:6" ht="15" hidden="1" customHeight="1">
      <c r="A746" s="54"/>
      <c r="B746" s="55"/>
      <c r="C746" s="56"/>
      <c r="D746" s="57"/>
      <c r="E746" s="58"/>
      <c r="F746" s="96"/>
    </row>
    <row r="747" spans="1:6" ht="15" hidden="1" customHeight="1">
      <c r="A747" s="17"/>
      <c r="B747" s="18" t="s">
        <v>163</v>
      </c>
      <c r="C747" s="19"/>
      <c r="D747" s="20" t="s">
        <v>49</v>
      </c>
      <c r="E747" s="21"/>
      <c r="F747" s="92"/>
    </row>
    <row r="748" spans="1:6" ht="15" hidden="1" customHeight="1">
      <c r="A748" s="23"/>
      <c r="B748" s="24" t="s">
        <v>552</v>
      </c>
      <c r="C748" s="25"/>
      <c r="D748" s="26"/>
      <c r="E748" s="27"/>
      <c r="F748" s="98"/>
    </row>
    <row r="749" spans="1:6" ht="15" hidden="1" customHeight="1">
      <c r="A749" s="23"/>
      <c r="B749" s="29" t="s">
        <v>553</v>
      </c>
      <c r="C749" s="30">
        <v>1E-3</v>
      </c>
      <c r="D749" s="26" t="s">
        <v>60</v>
      </c>
      <c r="E749" s="31">
        <f>GAJI!$D$8</f>
        <v>150000</v>
      </c>
      <c r="F749" s="94">
        <f t="shared" ref="F749:F752" si="36">E749*C749</f>
        <v>150</v>
      </c>
    </row>
    <row r="750" spans="1:6" ht="15" hidden="1" customHeight="1">
      <c r="A750" s="23"/>
      <c r="B750" s="29" t="s">
        <v>554</v>
      </c>
      <c r="C750" s="30">
        <v>2.5000000000000001E-2</v>
      </c>
      <c r="D750" s="26" t="s">
        <v>60</v>
      </c>
      <c r="E750" s="31">
        <f>GAJI!$D$9</f>
        <v>140000</v>
      </c>
      <c r="F750" s="94">
        <f t="shared" si="36"/>
        <v>3500</v>
      </c>
    </row>
    <row r="751" spans="1:6" ht="15" hidden="1" customHeight="1">
      <c r="A751" s="23"/>
      <c r="B751" s="29" t="s">
        <v>555</v>
      </c>
      <c r="C751" s="30">
        <v>0.05</v>
      </c>
      <c r="D751" s="26" t="s">
        <v>60</v>
      </c>
      <c r="E751" s="31">
        <f>GAJI!$D$16</f>
        <v>135000</v>
      </c>
      <c r="F751" s="94">
        <f t="shared" si="36"/>
        <v>6750</v>
      </c>
    </row>
    <row r="752" spans="1:6" ht="15" hidden="1" customHeight="1">
      <c r="A752" s="23"/>
      <c r="B752" s="29" t="s">
        <v>645</v>
      </c>
      <c r="C752" s="30">
        <v>0.05</v>
      </c>
      <c r="D752" s="26" t="s">
        <v>60</v>
      </c>
      <c r="E752" s="31">
        <f>GAJI!$D$26</f>
        <v>100000</v>
      </c>
      <c r="F752" s="94">
        <f t="shared" si="36"/>
        <v>5000</v>
      </c>
    </row>
    <row r="753" spans="1:6" ht="15" hidden="1" customHeight="1">
      <c r="A753" s="23"/>
      <c r="B753" s="24" t="s">
        <v>731</v>
      </c>
      <c r="C753" s="25"/>
      <c r="D753" s="26"/>
      <c r="E753" s="33" t="s">
        <v>61</v>
      </c>
      <c r="F753" s="93">
        <f>SUM(F749:F752)</f>
        <v>15400</v>
      </c>
    </row>
    <row r="754" spans="1:6" ht="15" hidden="1" customHeight="1">
      <c r="A754" s="23"/>
      <c r="B754" s="29" t="s">
        <v>76</v>
      </c>
      <c r="C754" s="30">
        <v>1E-3</v>
      </c>
      <c r="D754" s="26" t="s">
        <v>77</v>
      </c>
      <c r="E754" s="31">
        <f>GAJI!$D$38</f>
        <v>186666.66666666666</v>
      </c>
      <c r="F754" s="94">
        <f t="shared" ref="F754:F755" si="37">E754*C754</f>
        <v>186.66666666666666</v>
      </c>
    </row>
    <row r="755" spans="1:6" ht="15" hidden="1" customHeight="1">
      <c r="A755" s="23"/>
      <c r="B755" s="29" t="s">
        <v>164</v>
      </c>
      <c r="C755" s="30">
        <v>3.34</v>
      </c>
      <c r="D755" s="26" t="s">
        <v>129</v>
      </c>
      <c r="E755" s="31">
        <v>8000</v>
      </c>
      <c r="F755" s="94">
        <f t="shared" si="37"/>
        <v>26720</v>
      </c>
    </row>
    <row r="756" spans="1:6" ht="15" hidden="1" customHeight="1">
      <c r="A756" s="23"/>
      <c r="B756" s="29"/>
      <c r="C756" s="25"/>
      <c r="D756" s="26"/>
      <c r="E756" s="33" t="s">
        <v>61</v>
      </c>
      <c r="F756" s="93">
        <f>SUM(F754:F755)</f>
        <v>26906.666666666668</v>
      </c>
    </row>
    <row r="757" spans="1:6" ht="15" hidden="1" customHeight="1">
      <c r="A757" s="23"/>
      <c r="B757" s="29"/>
      <c r="C757" s="25"/>
      <c r="D757" s="26"/>
      <c r="E757" s="33" t="s">
        <v>66</v>
      </c>
      <c r="F757" s="95">
        <f>F756+F753</f>
        <v>42306.666666666672</v>
      </c>
    </row>
    <row r="758" spans="1:6" ht="15" hidden="1" customHeight="1">
      <c r="A758" s="54"/>
      <c r="B758" s="55"/>
      <c r="C758" s="56"/>
      <c r="D758" s="57"/>
      <c r="E758" s="58"/>
      <c r="F758" s="96"/>
    </row>
    <row r="759" spans="1:6" ht="15" customHeight="1">
      <c r="A759" s="17"/>
      <c r="B759" s="18" t="s">
        <v>685</v>
      </c>
      <c r="C759" s="19"/>
      <c r="D759" s="20" t="s">
        <v>10</v>
      </c>
      <c r="E759" s="21"/>
      <c r="F759" s="22"/>
    </row>
    <row r="760" spans="1:6" ht="15" customHeight="1">
      <c r="A760" s="23"/>
      <c r="B760" s="114" t="s">
        <v>552</v>
      </c>
      <c r="C760" s="25"/>
      <c r="D760" s="26"/>
      <c r="E760" s="27"/>
      <c r="F760" s="28"/>
    </row>
    <row r="761" spans="1:6" ht="15" customHeight="1">
      <c r="A761" s="23"/>
      <c r="B761" s="29" t="s">
        <v>553</v>
      </c>
      <c r="C761" s="30">
        <v>4.4999999999999998E-2</v>
      </c>
      <c r="D761" s="26" t="s">
        <v>60</v>
      </c>
      <c r="E761" s="31">
        <f>GAJI!$D$8</f>
        <v>150000</v>
      </c>
      <c r="F761" s="32">
        <f>C761*E761</f>
        <v>6750</v>
      </c>
    </row>
    <row r="762" spans="1:6" ht="15" customHeight="1">
      <c r="A762" s="23"/>
      <c r="B762" s="29" t="s">
        <v>554</v>
      </c>
      <c r="C762" s="30">
        <v>4.4999999999999998E-2</v>
      </c>
      <c r="D762" s="26" t="s">
        <v>60</v>
      </c>
      <c r="E762" s="31">
        <f>GAJI!$D$9</f>
        <v>140000</v>
      </c>
      <c r="F762" s="32">
        <f>C762*E762</f>
        <v>6300</v>
      </c>
    </row>
    <row r="763" spans="1:6" ht="15" customHeight="1">
      <c r="A763" s="23"/>
      <c r="B763" s="29" t="s">
        <v>555</v>
      </c>
      <c r="C763" s="30">
        <v>0.45</v>
      </c>
      <c r="D763" s="26" t="s">
        <v>60</v>
      </c>
      <c r="E763" s="31">
        <f>GAJI!$D$16</f>
        <v>135000</v>
      </c>
      <c r="F763" s="32">
        <f>C763*E763</f>
        <v>60750</v>
      </c>
    </row>
    <row r="764" spans="1:6" ht="15" customHeight="1">
      <c r="A764" s="23"/>
      <c r="B764" s="29" t="s">
        <v>645</v>
      </c>
      <c r="C764" s="30">
        <v>0.9</v>
      </c>
      <c r="D764" s="26" t="s">
        <v>60</v>
      </c>
      <c r="E764" s="31">
        <f>GAJI!$D$26</f>
        <v>100000</v>
      </c>
      <c r="F764" s="32">
        <f>C764*E764</f>
        <v>90000</v>
      </c>
    </row>
    <row r="765" spans="1:6" ht="15" customHeight="1">
      <c r="A765" s="23"/>
      <c r="B765" s="24" t="s">
        <v>732</v>
      </c>
      <c r="C765" s="25"/>
      <c r="D765" s="26"/>
      <c r="E765" s="33" t="s">
        <v>61</v>
      </c>
      <c r="F765" s="34">
        <f>SUM(F761:F764)</f>
        <v>163800</v>
      </c>
    </row>
    <row r="766" spans="1:6" ht="15" customHeight="1">
      <c r="A766" s="23"/>
      <c r="B766" s="29" t="s">
        <v>122</v>
      </c>
      <c r="C766" s="30">
        <v>0.186</v>
      </c>
      <c r="D766" s="26" t="s">
        <v>75</v>
      </c>
      <c r="E766" s="31">
        <f>GAJI!$D$37</f>
        <v>53500</v>
      </c>
      <c r="F766" s="32">
        <f>C766*E766</f>
        <v>9951</v>
      </c>
    </row>
    <row r="767" spans="1:6" ht="15" customHeight="1">
      <c r="A767" s="23"/>
      <c r="B767" s="29" t="s">
        <v>76</v>
      </c>
      <c r="C767" s="30">
        <v>1.7999999999999999E-2</v>
      </c>
      <c r="D767" s="26" t="s">
        <v>12</v>
      </c>
      <c r="E767" s="31">
        <f>GAJI!$D$38</f>
        <v>186666.66666666666</v>
      </c>
      <c r="F767" s="32">
        <f>C767*E767</f>
        <v>3359.9999999999995</v>
      </c>
    </row>
    <row r="768" spans="1:6" ht="15" customHeight="1">
      <c r="A768" s="23"/>
      <c r="B768" s="29" t="s">
        <v>165</v>
      </c>
      <c r="C768" s="30">
        <v>1.05</v>
      </c>
      <c r="D768" s="26" t="s">
        <v>10</v>
      </c>
      <c r="E768" s="31">
        <f>GAJI!$D$135</f>
        <v>150000</v>
      </c>
      <c r="F768" s="32">
        <f>C768*E768</f>
        <v>157500</v>
      </c>
    </row>
    <row r="769" spans="1:6" ht="15" customHeight="1">
      <c r="A769" s="23"/>
      <c r="B769" s="29"/>
      <c r="C769" s="25"/>
      <c r="D769" s="26"/>
      <c r="E769" s="33" t="s">
        <v>61</v>
      </c>
      <c r="F769" s="34">
        <f>SUM(F766:F768)</f>
        <v>170811</v>
      </c>
    </row>
    <row r="770" spans="1:6" ht="15" customHeight="1">
      <c r="A770" s="23"/>
      <c r="B770" s="29"/>
      <c r="C770" s="25"/>
      <c r="D770" s="26"/>
      <c r="E770" s="33" t="s">
        <v>66</v>
      </c>
      <c r="F770" s="35">
        <f>SUM(F769,F765)</f>
        <v>334611</v>
      </c>
    </row>
    <row r="771" spans="1:6" ht="15" customHeight="1" thickBot="1">
      <c r="A771" s="78"/>
      <c r="B771" s="79"/>
      <c r="C771" s="66"/>
      <c r="D771" s="67"/>
      <c r="E771" s="68"/>
      <c r="F771" s="69"/>
    </row>
    <row r="772" spans="1:6" ht="15" hidden="1" customHeight="1">
      <c r="A772" s="70"/>
      <c r="B772" s="77" t="s">
        <v>686</v>
      </c>
      <c r="C772" s="72"/>
      <c r="D772" s="73" t="s">
        <v>10</v>
      </c>
      <c r="E772" s="74"/>
      <c r="F772" s="75"/>
    </row>
    <row r="773" spans="1:6" ht="15" hidden="1" customHeight="1">
      <c r="A773" s="23"/>
      <c r="B773" s="24" t="s">
        <v>552</v>
      </c>
      <c r="C773" s="25"/>
      <c r="D773" s="26"/>
      <c r="E773" s="27"/>
      <c r="F773" s="28"/>
    </row>
    <row r="774" spans="1:6" ht="15" hidden="1" customHeight="1">
      <c r="A774" s="23"/>
      <c r="B774" s="29" t="s">
        <v>553</v>
      </c>
      <c r="C774" s="30">
        <v>4.4999999999999998E-2</v>
      </c>
      <c r="D774" s="26" t="s">
        <v>60</v>
      </c>
      <c r="E774" s="31">
        <f>GAJI!$D$8</f>
        <v>150000</v>
      </c>
      <c r="F774" s="32">
        <f>C774*E774</f>
        <v>6750</v>
      </c>
    </row>
    <row r="775" spans="1:6" ht="15" hidden="1" customHeight="1">
      <c r="A775" s="23"/>
      <c r="B775" s="29" t="s">
        <v>554</v>
      </c>
      <c r="C775" s="30">
        <v>4.4999999999999998E-2</v>
      </c>
      <c r="D775" s="26" t="s">
        <v>60</v>
      </c>
      <c r="E775" s="31">
        <f>GAJI!$D$9</f>
        <v>140000</v>
      </c>
      <c r="F775" s="32">
        <f>C775*E775</f>
        <v>6300</v>
      </c>
    </row>
    <row r="776" spans="1:6" ht="15" hidden="1" customHeight="1">
      <c r="A776" s="23"/>
      <c r="B776" s="29" t="s">
        <v>555</v>
      </c>
      <c r="C776" s="30">
        <v>0.45</v>
      </c>
      <c r="D776" s="26" t="s">
        <v>60</v>
      </c>
      <c r="E776" s="31">
        <f>GAJI!$D$16</f>
        <v>135000</v>
      </c>
      <c r="F776" s="32">
        <f>C776*E776</f>
        <v>60750</v>
      </c>
    </row>
    <row r="777" spans="1:6" ht="15" hidden="1" customHeight="1">
      <c r="A777" s="23"/>
      <c r="B777" s="29" t="s">
        <v>645</v>
      </c>
      <c r="C777" s="30">
        <v>0.9</v>
      </c>
      <c r="D777" s="26" t="s">
        <v>60</v>
      </c>
      <c r="E777" s="31">
        <f>GAJI!$D$26</f>
        <v>100000</v>
      </c>
      <c r="F777" s="32">
        <f>C777*E777</f>
        <v>90000</v>
      </c>
    </row>
    <row r="778" spans="1:6" ht="15" hidden="1" customHeight="1">
      <c r="A778" s="23"/>
      <c r="B778" s="24" t="s">
        <v>732</v>
      </c>
      <c r="C778" s="25"/>
      <c r="D778" s="26"/>
      <c r="E778" s="33" t="s">
        <v>61</v>
      </c>
      <c r="F778" s="34">
        <f>SUM(F774:F777)</f>
        <v>163800</v>
      </c>
    </row>
    <row r="779" spans="1:6" ht="15" hidden="1" customHeight="1">
      <c r="A779" s="23"/>
      <c r="B779" s="29" t="s">
        <v>122</v>
      </c>
      <c r="C779" s="30">
        <v>0.186</v>
      </c>
      <c r="D779" s="26" t="s">
        <v>75</v>
      </c>
      <c r="E779" s="31">
        <f>GAJI!$D$37</f>
        <v>53500</v>
      </c>
      <c r="F779" s="32">
        <f>C779*E779</f>
        <v>9951</v>
      </c>
    </row>
    <row r="780" spans="1:6" ht="15" hidden="1" customHeight="1">
      <c r="A780" s="23"/>
      <c r="B780" s="29" t="s">
        <v>76</v>
      </c>
      <c r="C780" s="30">
        <v>1.7999999999999999E-2</v>
      </c>
      <c r="D780" s="26" t="s">
        <v>12</v>
      </c>
      <c r="E780" s="31">
        <f>GAJI!$D$38</f>
        <v>186666.66666666666</v>
      </c>
      <c r="F780" s="32">
        <f>C780*E780</f>
        <v>3359.9999999999995</v>
      </c>
    </row>
    <row r="781" spans="1:6" ht="15" hidden="1" customHeight="1">
      <c r="A781" s="23"/>
      <c r="B781" s="29" t="s">
        <v>166</v>
      </c>
      <c r="C781" s="30">
        <v>1.05</v>
      </c>
      <c r="D781" s="26" t="s">
        <v>10</v>
      </c>
      <c r="E781" s="31">
        <f>GAJI!$D$136</f>
        <v>175000</v>
      </c>
      <c r="F781" s="32">
        <f>C781*E781</f>
        <v>183750</v>
      </c>
    </row>
    <row r="782" spans="1:6" ht="15" hidden="1" customHeight="1">
      <c r="A782" s="23"/>
      <c r="B782" s="29"/>
      <c r="C782" s="25"/>
      <c r="D782" s="26"/>
      <c r="E782" s="33" t="s">
        <v>61</v>
      </c>
      <c r="F782" s="34">
        <f>SUM(F779:F781)</f>
        <v>197061</v>
      </c>
    </row>
    <row r="783" spans="1:6" ht="15" hidden="1" customHeight="1">
      <c r="A783" s="23"/>
      <c r="B783" s="29"/>
      <c r="C783" s="25"/>
      <c r="D783" s="26"/>
      <c r="E783" s="33" t="s">
        <v>66</v>
      </c>
      <c r="F783" s="47">
        <f>SUM(F782,F778)</f>
        <v>360861</v>
      </c>
    </row>
    <row r="784" spans="1:6" ht="15" hidden="1" customHeight="1">
      <c r="A784" s="54"/>
      <c r="B784" s="55"/>
      <c r="C784" s="56"/>
      <c r="D784" s="57"/>
      <c r="E784" s="58"/>
      <c r="F784" s="59"/>
    </row>
    <row r="785" spans="1:6" ht="15" customHeight="1">
      <c r="A785" s="17"/>
      <c r="B785" s="18" t="s">
        <v>687</v>
      </c>
      <c r="C785" s="19"/>
      <c r="D785" s="20" t="s">
        <v>85</v>
      </c>
      <c r="E785" s="21"/>
      <c r="F785" s="22"/>
    </row>
    <row r="786" spans="1:6" ht="15" customHeight="1">
      <c r="A786" s="23"/>
      <c r="B786" s="24" t="s">
        <v>552</v>
      </c>
      <c r="C786" s="25"/>
      <c r="D786" s="26"/>
      <c r="E786" s="27"/>
      <c r="F786" s="28"/>
    </row>
    <row r="787" spans="1:6" ht="15" customHeight="1">
      <c r="A787" s="23"/>
      <c r="B787" s="29" t="s">
        <v>553</v>
      </c>
      <c r="C787" s="30">
        <v>3.0000000000000001E-3</v>
      </c>
      <c r="D787" s="26" t="s">
        <v>68</v>
      </c>
      <c r="E787" s="31">
        <f>GAJI!$D$8</f>
        <v>150000</v>
      </c>
      <c r="F787" s="32">
        <f>E787*C787</f>
        <v>450</v>
      </c>
    </row>
    <row r="788" spans="1:6" ht="15" customHeight="1">
      <c r="A788" s="23"/>
      <c r="B788" s="29" t="s">
        <v>638</v>
      </c>
      <c r="C788" s="30">
        <v>6.0000000000000001E-3</v>
      </c>
      <c r="D788" s="26" t="s">
        <v>68</v>
      </c>
      <c r="E788" s="31">
        <f>GAJI!$D$9</f>
        <v>140000</v>
      </c>
      <c r="F788" s="32">
        <f t="shared" ref="F788:F792" si="38">E788*C788</f>
        <v>840</v>
      </c>
    </row>
    <row r="789" spans="1:6" ht="15" customHeight="1">
      <c r="A789" s="23"/>
      <c r="B789" s="29" t="s">
        <v>555</v>
      </c>
      <c r="C789" s="30">
        <v>0.06</v>
      </c>
      <c r="D789" s="26" t="s">
        <v>68</v>
      </c>
      <c r="E789" s="31">
        <f>GAJI!$D$16</f>
        <v>135000</v>
      </c>
      <c r="F789" s="32">
        <f t="shared" si="38"/>
        <v>8100</v>
      </c>
    </row>
    <row r="790" spans="1:6" ht="15" customHeight="1">
      <c r="A790" s="23"/>
      <c r="B790" s="29" t="s">
        <v>644</v>
      </c>
      <c r="C790" s="30">
        <v>0.06</v>
      </c>
      <c r="D790" s="26" t="s">
        <v>68</v>
      </c>
      <c r="E790" s="31">
        <f>GAJI!$D$26</f>
        <v>100000</v>
      </c>
      <c r="F790" s="32">
        <f t="shared" si="38"/>
        <v>6000</v>
      </c>
    </row>
    <row r="791" spans="1:6" ht="15" customHeight="1">
      <c r="A791" s="23"/>
      <c r="B791" s="24" t="s">
        <v>732</v>
      </c>
      <c r="C791" s="30"/>
      <c r="D791" s="26"/>
      <c r="E791" s="33" t="s">
        <v>61</v>
      </c>
      <c r="F791" s="34">
        <f>SUM(F787:F790)</f>
        <v>15390</v>
      </c>
    </row>
    <row r="792" spans="1:6" ht="15" customHeight="1">
      <c r="A792" s="23"/>
      <c r="B792" s="29" t="s">
        <v>167</v>
      </c>
      <c r="C792" s="30">
        <v>1.1499999999999999</v>
      </c>
      <c r="D792" s="26" t="s">
        <v>85</v>
      </c>
      <c r="E792" s="31">
        <f>GAJI!$D$45</f>
        <v>14500</v>
      </c>
      <c r="F792" s="32">
        <f t="shared" si="38"/>
        <v>16675</v>
      </c>
    </row>
    <row r="793" spans="1:6" ht="15" customHeight="1">
      <c r="A793" s="23"/>
      <c r="B793" s="29"/>
      <c r="C793" s="25"/>
      <c r="D793" s="26"/>
      <c r="E793" s="33" t="s">
        <v>61</v>
      </c>
      <c r="F793" s="34">
        <f>SUM(F792)</f>
        <v>16675</v>
      </c>
    </row>
    <row r="794" spans="1:6" ht="15" customHeight="1">
      <c r="A794" s="23"/>
      <c r="B794" s="29"/>
      <c r="C794" s="25"/>
      <c r="D794" s="26"/>
      <c r="E794" s="33" t="s">
        <v>66</v>
      </c>
      <c r="F794" s="35">
        <f>F793+F791</f>
        <v>32065</v>
      </c>
    </row>
    <row r="795" spans="1:6" ht="15" customHeight="1" thickBot="1">
      <c r="A795" s="54"/>
      <c r="B795" s="55"/>
      <c r="C795" s="56"/>
      <c r="D795" s="57"/>
      <c r="E795" s="58"/>
      <c r="F795" s="59"/>
    </row>
    <row r="796" spans="1:6" ht="15" customHeight="1">
      <c r="A796" s="70"/>
      <c r="B796" s="77" t="s">
        <v>168</v>
      </c>
      <c r="C796" s="72"/>
      <c r="D796" s="73" t="s">
        <v>10</v>
      </c>
      <c r="E796" s="74"/>
      <c r="F796" s="75"/>
    </row>
    <row r="797" spans="1:6" ht="15" customHeight="1">
      <c r="A797" s="23"/>
      <c r="B797" s="114" t="s">
        <v>552</v>
      </c>
      <c r="C797" s="25"/>
      <c r="D797" s="26"/>
      <c r="E797" s="27"/>
      <c r="F797" s="28"/>
    </row>
    <row r="798" spans="1:6" ht="15" customHeight="1">
      <c r="A798" s="23"/>
      <c r="B798" s="29" t="s">
        <v>553</v>
      </c>
      <c r="C798" s="30">
        <v>5.0000000000000001E-3</v>
      </c>
      <c r="D798" s="26" t="s">
        <v>68</v>
      </c>
      <c r="E798" s="31">
        <f>GAJI!D8</f>
        <v>150000</v>
      </c>
      <c r="F798" s="32">
        <f>C798*E798</f>
        <v>750</v>
      </c>
    </row>
    <row r="799" spans="1:6" ht="15" customHeight="1">
      <c r="A799" s="23"/>
      <c r="B799" s="29" t="s">
        <v>639</v>
      </c>
      <c r="C799" s="30">
        <v>0.01</v>
      </c>
      <c r="D799" s="26" t="s">
        <v>68</v>
      </c>
      <c r="E799" s="31">
        <f>GAJI!D12</f>
        <v>140000</v>
      </c>
      <c r="F799" s="32">
        <f>C799*E799</f>
        <v>1400</v>
      </c>
    </row>
    <row r="800" spans="1:6" ht="15" customHeight="1">
      <c r="A800" s="23"/>
      <c r="B800" s="29" t="s">
        <v>646</v>
      </c>
      <c r="C800" s="30">
        <v>0.1</v>
      </c>
      <c r="D800" s="26" t="s">
        <v>68</v>
      </c>
      <c r="E800" s="31">
        <f>GAJI!D19</f>
        <v>135000</v>
      </c>
      <c r="F800" s="32">
        <f>C800*E800</f>
        <v>13500</v>
      </c>
    </row>
    <row r="801" spans="1:6" ht="15" customHeight="1">
      <c r="A801" s="23"/>
      <c r="B801" s="29" t="s">
        <v>645</v>
      </c>
      <c r="C801" s="30">
        <v>0.4</v>
      </c>
      <c r="D801" s="26" t="s">
        <v>68</v>
      </c>
      <c r="E801" s="31">
        <f>GAJI!D26</f>
        <v>100000</v>
      </c>
      <c r="F801" s="32">
        <f>C801*E801</f>
        <v>40000</v>
      </c>
    </row>
    <row r="802" spans="1:6" ht="15" customHeight="1">
      <c r="A802" s="23"/>
      <c r="B802" s="24" t="s">
        <v>732</v>
      </c>
      <c r="C802" s="25"/>
      <c r="D802" s="26"/>
      <c r="E802" s="33" t="s">
        <v>61</v>
      </c>
      <c r="F802" s="34">
        <f>SUM(F798:F801)</f>
        <v>55650</v>
      </c>
    </row>
    <row r="803" spans="1:6" ht="15" customHeight="1">
      <c r="A803" s="23"/>
      <c r="B803" s="29" t="s">
        <v>169</v>
      </c>
      <c r="C803" s="30">
        <v>1.1000000000000001</v>
      </c>
      <c r="D803" s="26" t="s">
        <v>10</v>
      </c>
      <c r="E803" s="31">
        <f>GAJI!D62</f>
        <v>175000</v>
      </c>
      <c r="F803" s="32">
        <f>C803*E803</f>
        <v>192500.00000000003</v>
      </c>
    </row>
    <row r="804" spans="1:6" ht="15" customHeight="1">
      <c r="A804" s="23"/>
      <c r="B804" s="29"/>
      <c r="C804" s="25"/>
      <c r="D804" s="26"/>
      <c r="E804" s="33" t="s">
        <v>61</v>
      </c>
      <c r="F804" s="34">
        <f>SUM(F803)</f>
        <v>192500.00000000003</v>
      </c>
    </row>
    <row r="805" spans="1:6" ht="15" customHeight="1">
      <c r="A805" s="23"/>
      <c r="B805" s="29"/>
      <c r="C805" s="25"/>
      <c r="D805" s="26"/>
      <c r="E805" s="33" t="s">
        <v>66</v>
      </c>
      <c r="F805" s="35">
        <f>SUM(F804,F802)</f>
        <v>248150.00000000003</v>
      </c>
    </row>
    <row r="806" spans="1:6" ht="15" customHeight="1" thickBot="1">
      <c r="A806" s="78"/>
      <c r="B806" s="79"/>
      <c r="C806" s="66"/>
      <c r="D806" s="67"/>
      <c r="E806" s="68"/>
      <c r="F806" s="69"/>
    </row>
    <row r="807" spans="1:6" ht="15" customHeight="1">
      <c r="A807" s="70"/>
      <c r="B807" s="77" t="s">
        <v>688</v>
      </c>
      <c r="C807" s="72"/>
      <c r="D807" s="73" t="s">
        <v>10</v>
      </c>
      <c r="E807" s="74"/>
      <c r="F807" s="75"/>
    </row>
    <row r="808" spans="1:6" ht="15" customHeight="1">
      <c r="A808" s="23"/>
      <c r="B808" s="531" t="s">
        <v>552</v>
      </c>
      <c r="C808" s="25"/>
      <c r="D808" s="26"/>
      <c r="E808" s="27"/>
      <c r="F808" s="28"/>
    </row>
    <row r="809" spans="1:6" ht="15" customHeight="1">
      <c r="A809" s="23"/>
      <c r="B809" s="29" t="s">
        <v>553</v>
      </c>
      <c r="C809" s="30">
        <v>8.0000000000000002E-3</v>
      </c>
      <c r="D809" s="26" t="s">
        <v>68</v>
      </c>
      <c r="E809" s="31">
        <f t="shared" ref="E809:E812" si="39">E798</f>
        <v>150000</v>
      </c>
      <c r="F809" s="32">
        <f>C809*E809</f>
        <v>1200</v>
      </c>
    </row>
    <row r="810" spans="1:6" ht="15" customHeight="1">
      <c r="A810" s="23"/>
      <c r="B810" s="29" t="s">
        <v>640</v>
      </c>
      <c r="C810" s="30">
        <v>8.0000000000000002E-3</v>
      </c>
      <c r="D810" s="26" t="s">
        <v>68</v>
      </c>
      <c r="E810" s="31">
        <f t="shared" si="39"/>
        <v>140000</v>
      </c>
      <c r="F810" s="32">
        <f>C810*E810</f>
        <v>1120</v>
      </c>
    </row>
    <row r="811" spans="1:6" ht="15" customHeight="1">
      <c r="A811" s="23"/>
      <c r="B811" s="29" t="s">
        <v>647</v>
      </c>
      <c r="C811" s="30">
        <v>7.4999999999999997E-2</v>
      </c>
      <c r="D811" s="26" t="s">
        <v>68</v>
      </c>
      <c r="E811" s="31">
        <f t="shared" si="39"/>
        <v>135000</v>
      </c>
      <c r="F811" s="32">
        <f>C811*E811</f>
        <v>10125</v>
      </c>
    </row>
    <row r="812" spans="1:6" ht="15" customHeight="1">
      <c r="A812" s="23"/>
      <c r="B812" s="29" t="s">
        <v>645</v>
      </c>
      <c r="C812" s="30">
        <v>0.15</v>
      </c>
      <c r="D812" s="26" t="s">
        <v>68</v>
      </c>
      <c r="E812" s="31">
        <f t="shared" si="39"/>
        <v>100000</v>
      </c>
      <c r="F812" s="32">
        <f>C812*E812</f>
        <v>15000</v>
      </c>
    </row>
    <row r="813" spans="1:6" ht="15" customHeight="1">
      <c r="A813" s="23"/>
      <c r="B813" s="24" t="s">
        <v>732</v>
      </c>
      <c r="C813" s="25"/>
      <c r="D813" s="26"/>
      <c r="E813" s="33" t="s">
        <v>61</v>
      </c>
      <c r="F813" s="34">
        <f>SUM(F809:F812)</f>
        <v>27445</v>
      </c>
    </row>
    <row r="814" spans="1:6" ht="15" customHeight="1">
      <c r="A814" s="23"/>
      <c r="B814" s="29" t="s">
        <v>431</v>
      </c>
      <c r="C814" s="30">
        <v>25</v>
      </c>
      <c r="D814" s="26" t="s">
        <v>17</v>
      </c>
      <c r="E814" s="31">
        <v>5000</v>
      </c>
      <c r="F814" s="32">
        <f>C814*E814</f>
        <v>125000</v>
      </c>
    </row>
    <row r="815" spans="1:6" ht="15" customHeight="1">
      <c r="A815" s="23"/>
      <c r="B815" s="29"/>
      <c r="C815" s="25"/>
      <c r="D815" s="26"/>
      <c r="E815" s="33" t="s">
        <v>61</v>
      </c>
      <c r="F815" s="34">
        <f>SUM(F814)</f>
        <v>125000</v>
      </c>
    </row>
    <row r="816" spans="1:6" ht="15" customHeight="1">
      <c r="A816" s="23"/>
      <c r="B816" s="29"/>
      <c r="C816" s="25"/>
      <c r="D816" s="26"/>
      <c r="E816" s="33" t="s">
        <v>66</v>
      </c>
      <c r="F816" s="35">
        <f>SUM(F815,F813)</f>
        <v>152445</v>
      </c>
    </row>
    <row r="817" spans="1:6" ht="15" customHeight="1" thickBot="1">
      <c r="A817" s="54"/>
      <c r="B817" s="55"/>
      <c r="C817" s="56"/>
      <c r="D817" s="57"/>
      <c r="E817" s="58"/>
      <c r="F817" s="59"/>
    </row>
    <row r="818" spans="1:6" ht="15" customHeight="1">
      <c r="A818" s="70"/>
      <c r="B818" s="77" t="s">
        <v>689</v>
      </c>
      <c r="C818" s="72"/>
      <c r="D818" s="73" t="s">
        <v>14</v>
      </c>
      <c r="E818" s="74"/>
      <c r="F818" s="75"/>
    </row>
    <row r="819" spans="1:6" ht="15" customHeight="1">
      <c r="A819" s="23"/>
      <c r="B819" s="531" t="s">
        <v>552</v>
      </c>
      <c r="C819" s="25"/>
      <c r="D819" s="26"/>
      <c r="E819" s="27"/>
      <c r="F819" s="28"/>
    </row>
    <row r="820" spans="1:6" ht="15" customHeight="1">
      <c r="A820" s="23"/>
      <c r="B820" s="29" t="s">
        <v>553</v>
      </c>
      <c r="C820" s="30">
        <v>2E-3</v>
      </c>
      <c r="D820" s="26" t="s">
        <v>68</v>
      </c>
      <c r="E820" s="31">
        <f t="shared" ref="E820:E823" si="40">E798</f>
        <v>150000</v>
      </c>
      <c r="F820" s="32">
        <f>C820*E820</f>
        <v>300</v>
      </c>
    </row>
    <row r="821" spans="1:6" ht="15" customHeight="1">
      <c r="A821" s="23"/>
      <c r="B821" s="29" t="s">
        <v>637</v>
      </c>
      <c r="C821" s="30">
        <v>0.02</v>
      </c>
      <c r="D821" s="26" t="s">
        <v>68</v>
      </c>
      <c r="E821" s="31">
        <f t="shared" si="40"/>
        <v>140000</v>
      </c>
      <c r="F821" s="32">
        <f>C821*E821</f>
        <v>2800</v>
      </c>
    </row>
    <row r="822" spans="1:6" ht="15" customHeight="1">
      <c r="A822" s="23"/>
      <c r="B822" s="29" t="s">
        <v>643</v>
      </c>
      <c r="C822" s="30">
        <v>0.2</v>
      </c>
      <c r="D822" s="26" t="s">
        <v>68</v>
      </c>
      <c r="E822" s="31">
        <f t="shared" si="40"/>
        <v>135000</v>
      </c>
      <c r="F822" s="32">
        <f>C822*E822</f>
        <v>27000</v>
      </c>
    </row>
    <row r="823" spans="1:6" ht="15" customHeight="1">
      <c r="A823" s="23"/>
      <c r="B823" s="29" t="s">
        <v>645</v>
      </c>
      <c r="C823" s="30">
        <v>0.4</v>
      </c>
      <c r="D823" s="26" t="s">
        <v>68</v>
      </c>
      <c r="E823" s="31">
        <f t="shared" si="40"/>
        <v>100000</v>
      </c>
      <c r="F823" s="32">
        <f>C823*E823</f>
        <v>40000</v>
      </c>
    </row>
    <row r="824" spans="1:6" ht="15" customHeight="1">
      <c r="A824" s="23"/>
      <c r="B824" s="24" t="s">
        <v>732</v>
      </c>
      <c r="C824" s="25"/>
      <c r="D824" s="26"/>
      <c r="E824" s="33" t="s">
        <v>61</v>
      </c>
      <c r="F824" s="34">
        <f>SUM(F820:F823)</f>
        <v>70100</v>
      </c>
    </row>
    <row r="825" spans="1:6" ht="15" customHeight="1">
      <c r="A825" s="23"/>
      <c r="B825" s="29" t="s">
        <v>170</v>
      </c>
      <c r="C825" s="30">
        <v>0.16</v>
      </c>
      <c r="D825" s="26" t="s">
        <v>75</v>
      </c>
      <c r="E825" s="31">
        <f>GAJI!$D$37</f>
        <v>53500</v>
      </c>
      <c r="F825" s="32">
        <f>C825*E825</f>
        <v>8560</v>
      </c>
    </row>
    <row r="826" spans="1:6" ht="15" customHeight="1">
      <c r="A826" s="23"/>
      <c r="B826" s="29" t="s">
        <v>76</v>
      </c>
      <c r="C826" s="30">
        <v>3.2300000000000002E-2</v>
      </c>
      <c r="D826" s="26" t="s">
        <v>12</v>
      </c>
      <c r="E826" s="31">
        <f>GAJI!$D$38</f>
        <v>186666.66666666666</v>
      </c>
      <c r="F826" s="32">
        <f>C826*E826</f>
        <v>6029.333333333333</v>
      </c>
    </row>
    <row r="827" spans="1:6" ht="15" customHeight="1">
      <c r="A827" s="23"/>
      <c r="B827" s="29" t="s">
        <v>432</v>
      </c>
      <c r="C827" s="30">
        <v>5</v>
      </c>
      <c r="D827" s="26" t="s">
        <v>129</v>
      </c>
      <c r="E827" s="31">
        <v>11000</v>
      </c>
      <c r="F827" s="32">
        <f>C827*E827</f>
        <v>55000</v>
      </c>
    </row>
    <row r="828" spans="1:6" ht="15" customHeight="1">
      <c r="A828" s="23"/>
      <c r="B828" s="29"/>
      <c r="C828" s="25"/>
      <c r="D828" s="26"/>
      <c r="E828" s="33" t="s">
        <v>61</v>
      </c>
      <c r="F828" s="34">
        <f>SUM(F825:F827)</f>
        <v>69589.333333333328</v>
      </c>
    </row>
    <row r="829" spans="1:6" ht="15" customHeight="1">
      <c r="A829" s="23"/>
      <c r="B829" s="29"/>
      <c r="C829" s="25"/>
      <c r="D829" s="26"/>
      <c r="E829" s="33" t="s">
        <v>66</v>
      </c>
      <c r="F829" s="35">
        <f>SUM(F828,F824)</f>
        <v>139689.33333333331</v>
      </c>
    </row>
    <row r="830" spans="1:6" ht="15" customHeight="1">
      <c r="A830" s="54"/>
      <c r="B830" s="55"/>
      <c r="C830" s="56"/>
      <c r="D830" s="57"/>
      <c r="E830" s="58"/>
      <c r="F830" s="59"/>
    </row>
    <row r="831" spans="1:6" ht="15" customHeight="1">
      <c r="A831" s="17"/>
      <c r="B831" s="18" t="s">
        <v>690</v>
      </c>
      <c r="C831" s="19"/>
      <c r="D831" s="20" t="s">
        <v>14</v>
      </c>
      <c r="E831" s="21"/>
      <c r="F831" s="22"/>
    </row>
    <row r="832" spans="1:6" ht="15" customHeight="1">
      <c r="A832" s="23"/>
      <c r="B832" s="114" t="s">
        <v>552</v>
      </c>
      <c r="C832" s="25"/>
      <c r="D832" s="26"/>
      <c r="E832" s="27"/>
      <c r="F832" s="28"/>
    </row>
    <row r="833" spans="1:6" ht="15" customHeight="1">
      <c r="A833" s="23"/>
      <c r="B833" s="29" t="s">
        <v>553</v>
      </c>
      <c r="C833" s="30">
        <v>5.0000000000000001E-3</v>
      </c>
      <c r="D833" s="26" t="s">
        <v>68</v>
      </c>
      <c r="E833" s="31">
        <f>GAJI!$D$8</f>
        <v>150000</v>
      </c>
      <c r="F833" s="32">
        <f>C833*E833</f>
        <v>750</v>
      </c>
    </row>
    <row r="834" spans="1:6" ht="15" customHeight="1">
      <c r="A834" s="23"/>
      <c r="B834" s="29" t="s">
        <v>640</v>
      </c>
      <c r="C834" s="30">
        <v>0.02</v>
      </c>
      <c r="D834" s="26" t="s">
        <v>68</v>
      </c>
      <c r="E834" s="31">
        <f>GAJI!$D$11</f>
        <v>140000</v>
      </c>
      <c r="F834" s="32">
        <f>C834*E834</f>
        <v>2800</v>
      </c>
    </row>
    <row r="835" spans="1:6" ht="15" customHeight="1">
      <c r="A835" s="23"/>
      <c r="B835" s="29" t="s">
        <v>647</v>
      </c>
      <c r="C835" s="30">
        <v>0.2</v>
      </c>
      <c r="D835" s="26" t="s">
        <v>68</v>
      </c>
      <c r="E835" s="31">
        <f>GAJI!$D$18</f>
        <v>135000</v>
      </c>
      <c r="F835" s="32">
        <f>C835*E835</f>
        <v>27000</v>
      </c>
    </row>
    <row r="836" spans="1:6" ht="15" customHeight="1">
      <c r="A836" s="23"/>
      <c r="B836" s="29" t="s">
        <v>645</v>
      </c>
      <c r="C836" s="30">
        <v>0.1</v>
      </c>
      <c r="D836" s="26" t="s">
        <v>68</v>
      </c>
      <c r="E836" s="31">
        <f>GAJI!$D$26</f>
        <v>100000</v>
      </c>
      <c r="F836" s="32">
        <f>C836*E836</f>
        <v>10000</v>
      </c>
    </row>
    <row r="837" spans="1:6" ht="15" customHeight="1">
      <c r="A837" s="23"/>
      <c r="B837" s="24" t="s">
        <v>732</v>
      </c>
      <c r="C837" s="25"/>
      <c r="D837" s="26"/>
      <c r="E837" s="33" t="s">
        <v>61</v>
      </c>
      <c r="F837" s="34">
        <f>SUM(F833:F836)</f>
        <v>40550</v>
      </c>
    </row>
    <row r="838" spans="1:6" ht="15" customHeight="1">
      <c r="A838" s="23"/>
      <c r="B838" s="29" t="s">
        <v>171</v>
      </c>
      <c r="C838" s="30">
        <v>1</v>
      </c>
      <c r="D838" s="26" t="s">
        <v>49</v>
      </c>
      <c r="E838" s="31">
        <f>GAJI!$D$64</f>
        <v>21666.666666666668</v>
      </c>
      <c r="F838" s="32">
        <f>C838*E838</f>
        <v>21666.666666666668</v>
      </c>
    </row>
    <row r="839" spans="1:6" ht="15" customHeight="1">
      <c r="A839" s="23"/>
      <c r="B839" s="29" t="s">
        <v>172</v>
      </c>
      <c r="C839" s="30">
        <v>0.1</v>
      </c>
      <c r="D839" s="26" t="s">
        <v>85</v>
      </c>
      <c r="E839" s="31">
        <f>GAJI!D63</f>
        <v>15933</v>
      </c>
      <c r="F839" s="32">
        <f>C839*E839</f>
        <v>1593.3000000000002</v>
      </c>
    </row>
    <row r="840" spans="1:6" ht="15" customHeight="1">
      <c r="A840" s="23"/>
      <c r="B840" s="29"/>
      <c r="C840" s="25"/>
      <c r="D840" s="26"/>
      <c r="E840" s="33" t="s">
        <v>61</v>
      </c>
      <c r="F840" s="34">
        <f>SUM(F838:F839)</f>
        <v>23259.966666666667</v>
      </c>
    </row>
    <row r="841" spans="1:6" ht="15" customHeight="1">
      <c r="A841" s="23"/>
      <c r="B841" s="29"/>
      <c r="C841" s="25"/>
      <c r="D841" s="26"/>
      <c r="E841" s="33" t="s">
        <v>66</v>
      </c>
      <c r="F841" s="35">
        <f>SUM(F840,F837)</f>
        <v>63809.966666666667</v>
      </c>
    </row>
    <row r="842" spans="1:6" ht="15" customHeight="1" thickBot="1">
      <c r="A842" s="78"/>
      <c r="B842" s="79"/>
      <c r="C842" s="66"/>
      <c r="D842" s="67"/>
      <c r="E842" s="68"/>
      <c r="F842" s="69"/>
    </row>
    <row r="843" spans="1:6" ht="15" customHeight="1">
      <c r="A843" s="70"/>
      <c r="B843" s="77" t="s">
        <v>173</v>
      </c>
      <c r="C843" s="72"/>
      <c r="D843" s="73" t="s">
        <v>10</v>
      </c>
      <c r="E843" s="74"/>
      <c r="F843" s="75"/>
    </row>
    <row r="844" spans="1:6" ht="15" customHeight="1">
      <c r="A844" s="23"/>
      <c r="B844" s="24" t="s">
        <v>552</v>
      </c>
      <c r="C844" s="25"/>
      <c r="D844" s="26"/>
      <c r="E844" s="33"/>
      <c r="F844" s="107"/>
    </row>
    <row r="845" spans="1:6" ht="15" customHeight="1">
      <c r="A845" s="23"/>
      <c r="B845" s="29" t="s">
        <v>553</v>
      </c>
      <c r="C845" s="30">
        <v>7.4999999999999997E-2</v>
      </c>
      <c r="D845" s="26" t="s">
        <v>68</v>
      </c>
      <c r="E845" s="31">
        <f>GAJI!D8</f>
        <v>150000</v>
      </c>
      <c r="F845" s="108">
        <f>E845*C845</f>
        <v>11250</v>
      </c>
    </row>
    <row r="846" spans="1:6" ht="15" customHeight="1">
      <c r="A846" s="23"/>
      <c r="B846" s="29" t="s">
        <v>554</v>
      </c>
      <c r="C846" s="30">
        <v>2.5000000000000001E-2</v>
      </c>
      <c r="D846" s="26" t="s">
        <v>68</v>
      </c>
      <c r="E846" s="31">
        <f>GAJI!D10</f>
        <v>140000</v>
      </c>
      <c r="F846" s="108">
        <f t="shared" ref="F846:F848" si="41">E846*C846</f>
        <v>3500</v>
      </c>
    </row>
    <row r="847" spans="1:6" ht="15" customHeight="1">
      <c r="A847" s="23"/>
      <c r="B847" s="29" t="s">
        <v>174</v>
      </c>
      <c r="C847" s="30">
        <v>0.25</v>
      </c>
      <c r="D847" s="26" t="s">
        <v>68</v>
      </c>
      <c r="E847" s="31">
        <f>GAJI!D26</f>
        <v>100000</v>
      </c>
      <c r="F847" s="108">
        <f t="shared" si="41"/>
        <v>25000</v>
      </c>
    </row>
    <row r="848" spans="1:6" ht="15" customHeight="1">
      <c r="A848" s="23"/>
      <c r="B848" s="29" t="s">
        <v>555</v>
      </c>
      <c r="C848" s="30">
        <v>0.15</v>
      </c>
      <c r="D848" s="26" t="s">
        <v>68</v>
      </c>
      <c r="E848" s="31">
        <f>GAJI!D17</f>
        <v>135000</v>
      </c>
      <c r="F848" s="108">
        <f t="shared" si="41"/>
        <v>20250</v>
      </c>
    </row>
    <row r="849" spans="1:6" ht="15" customHeight="1">
      <c r="A849" s="23"/>
      <c r="B849" s="24" t="s">
        <v>732</v>
      </c>
      <c r="C849" s="25"/>
      <c r="D849" s="26"/>
      <c r="E849" s="33" t="s">
        <v>61</v>
      </c>
      <c r="F849" s="107">
        <f>SUM(F845:F848)</f>
        <v>60000</v>
      </c>
    </row>
    <row r="850" spans="1:6" ht="15" customHeight="1">
      <c r="A850" s="23"/>
      <c r="B850" s="29" t="s">
        <v>175</v>
      </c>
      <c r="C850" s="30">
        <v>0.75</v>
      </c>
      <c r="D850" s="26" t="s">
        <v>159</v>
      </c>
      <c r="E850" s="31">
        <f>GAJI!D65</f>
        <v>21000</v>
      </c>
      <c r="F850" s="108">
        <f>E850*C850</f>
        <v>15750</v>
      </c>
    </row>
    <row r="851" spans="1:6" ht="15" customHeight="1">
      <c r="A851" s="23"/>
      <c r="B851" s="29" t="s">
        <v>176</v>
      </c>
      <c r="C851" s="30">
        <v>2</v>
      </c>
      <c r="D851" s="26" t="s">
        <v>159</v>
      </c>
      <c r="E851" s="31">
        <f>GAJI!D66</f>
        <v>19000</v>
      </c>
      <c r="F851" s="108">
        <f t="shared" ref="F851:F854" si="42">E851*C851</f>
        <v>38000</v>
      </c>
    </row>
    <row r="852" spans="1:6" ht="15" customHeight="1">
      <c r="A852" s="23"/>
      <c r="B852" s="29" t="s">
        <v>177</v>
      </c>
      <c r="C852" s="30">
        <v>2</v>
      </c>
      <c r="D852" s="26" t="s">
        <v>159</v>
      </c>
      <c r="E852" s="31">
        <f>GAJI!D67</f>
        <v>19000</v>
      </c>
      <c r="F852" s="108">
        <f t="shared" si="42"/>
        <v>38000</v>
      </c>
    </row>
    <row r="853" spans="1:6" ht="15" customHeight="1">
      <c r="A853" s="23"/>
      <c r="B853" s="29" t="s">
        <v>178</v>
      </c>
      <c r="C853" s="30">
        <v>0.38190000000000002</v>
      </c>
      <c r="D853" s="26" t="s">
        <v>91</v>
      </c>
      <c r="E853" s="31">
        <f>GAJI!D68</f>
        <v>75000</v>
      </c>
      <c r="F853" s="108">
        <f t="shared" si="42"/>
        <v>28642.5</v>
      </c>
    </row>
    <row r="854" spans="1:6" ht="15" customHeight="1">
      <c r="A854" s="23"/>
      <c r="B854" s="29" t="s">
        <v>179</v>
      </c>
      <c r="C854" s="30">
        <v>12</v>
      </c>
      <c r="D854" s="26" t="s">
        <v>129</v>
      </c>
      <c r="E854" s="31">
        <f>$E$869</f>
        <v>810</v>
      </c>
      <c r="F854" s="108">
        <f t="shared" si="42"/>
        <v>9720</v>
      </c>
    </row>
    <row r="855" spans="1:6" ht="15" customHeight="1">
      <c r="A855" s="23"/>
      <c r="B855" s="29"/>
      <c r="C855" s="25"/>
      <c r="D855" s="26"/>
      <c r="E855" s="33" t="s">
        <v>61</v>
      </c>
      <c r="F855" s="107">
        <f>SUM(F850:F854)</f>
        <v>130112.5</v>
      </c>
    </row>
    <row r="856" spans="1:6" ht="15" customHeight="1">
      <c r="A856" s="23"/>
      <c r="B856" s="29"/>
      <c r="C856" s="25"/>
      <c r="D856" s="26"/>
      <c r="E856" s="33" t="s">
        <v>66</v>
      </c>
      <c r="F856" s="109">
        <f>F855+F849</f>
        <v>190112.5</v>
      </c>
    </row>
    <row r="857" spans="1:6" ht="15" customHeight="1">
      <c r="A857" s="23"/>
      <c r="B857" s="29"/>
      <c r="C857" s="25"/>
      <c r="D857" s="26"/>
      <c r="E857" s="33"/>
      <c r="F857" s="107"/>
    </row>
    <row r="858" spans="1:6" ht="15" customHeight="1">
      <c r="A858" s="17"/>
      <c r="B858" s="18" t="s">
        <v>180</v>
      </c>
      <c r="C858" s="19"/>
      <c r="D858" s="20" t="s">
        <v>10</v>
      </c>
      <c r="E858" s="21"/>
      <c r="F858" s="22"/>
    </row>
    <row r="859" spans="1:6" ht="15" customHeight="1">
      <c r="A859" s="23"/>
      <c r="B859" s="24" t="s">
        <v>552</v>
      </c>
      <c r="C859" s="25"/>
      <c r="D859" s="26"/>
      <c r="E859" s="33"/>
      <c r="F859" s="107"/>
    </row>
    <row r="860" spans="1:6" ht="15" customHeight="1">
      <c r="A860" s="23"/>
      <c r="B860" s="29" t="s">
        <v>553</v>
      </c>
      <c r="C860" s="30">
        <v>7.4999999999999997E-2</v>
      </c>
      <c r="D860" s="26" t="s">
        <v>68</v>
      </c>
      <c r="E860" s="31">
        <f>GAJI!$D$8</f>
        <v>150000</v>
      </c>
      <c r="F860" s="108">
        <f>E860*C860</f>
        <v>11250</v>
      </c>
    </row>
    <row r="861" spans="1:6" ht="15" customHeight="1">
      <c r="A861" s="23"/>
      <c r="B861" s="29" t="s">
        <v>554</v>
      </c>
      <c r="C861" s="30">
        <v>2.5000000000000001E-2</v>
      </c>
      <c r="D861" s="26" t="s">
        <v>68</v>
      </c>
      <c r="E861" s="31">
        <f>GAJI!$D$11</f>
        <v>140000</v>
      </c>
      <c r="F861" s="108">
        <f t="shared" ref="F861:F863" si="43">E861*C861</f>
        <v>3500</v>
      </c>
    </row>
    <row r="862" spans="1:6" ht="15" customHeight="1">
      <c r="A862" s="23"/>
      <c r="B862" s="29" t="s">
        <v>174</v>
      </c>
      <c r="C862" s="30">
        <v>0.25</v>
      </c>
      <c r="D862" s="26" t="s">
        <v>68</v>
      </c>
      <c r="E862" s="31">
        <f>GAJI!$D$26</f>
        <v>100000</v>
      </c>
      <c r="F862" s="108">
        <f t="shared" si="43"/>
        <v>25000</v>
      </c>
    </row>
    <row r="863" spans="1:6" ht="15" customHeight="1">
      <c r="A863" s="23"/>
      <c r="B863" s="29" t="s">
        <v>555</v>
      </c>
      <c r="C863" s="30">
        <v>0.15</v>
      </c>
      <c r="D863" s="26" t="s">
        <v>68</v>
      </c>
      <c r="E863" s="31">
        <f>GAJI!$D$18</f>
        <v>135000</v>
      </c>
      <c r="F863" s="108">
        <f t="shared" si="43"/>
        <v>20250</v>
      </c>
    </row>
    <row r="864" spans="1:6" ht="15" customHeight="1">
      <c r="A864" s="23"/>
      <c r="B864" s="24" t="s">
        <v>732</v>
      </c>
      <c r="C864" s="25"/>
      <c r="D864" s="26"/>
      <c r="E864" s="33" t="s">
        <v>61</v>
      </c>
      <c r="F864" s="107">
        <f>SUM(F860:F863)</f>
        <v>60000</v>
      </c>
    </row>
    <row r="865" spans="1:6" ht="15" customHeight="1">
      <c r="A865" s="23"/>
      <c r="B865" s="29" t="s">
        <v>175</v>
      </c>
      <c r="C865" s="30">
        <v>0.75</v>
      </c>
      <c r="D865" s="26" t="s">
        <v>159</v>
      </c>
      <c r="E865" s="31">
        <f>E850</f>
        <v>21000</v>
      </c>
      <c r="F865" s="108">
        <f>E865*C865</f>
        <v>15750</v>
      </c>
    </row>
    <row r="866" spans="1:6" ht="15" customHeight="1">
      <c r="A866" s="23"/>
      <c r="B866" s="29" t="s">
        <v>176</v>
      </c>
      <c r="C866" s="30">
        <v>2</v>
      </c>
      <c r="D866" s="26" t="s">
        <v>159</v>
      </c>
      <c r="E866" s="31">
        <f>E851</f>
        <v>19000</v>
      </c>
      <c r="F866" s="108">
        <f t="shared" ref="F866:F869" si="44">E866*C866</f>
        <v>38000</v>
      </c>
    </row>
    <row r="867" spans="1:6" ht="15" customHeight="1">
      <c r="A867" s="23"/>
      <c r="B867" s="29" t="s">
        <v>177</v>
      </c>
      <c r="C867" s="30">
        <v>2</v>
      </c>
      <c r="D867" s="26" t="s">
        <v>159</v>
      </c>
      <c r="E867" s="31">
        <f>E852</f>
        <v>19000</v>
      </c>
      <c r="F867" s="108">
        <f t="shared" si="44"/>
        <v>38000</v>
      </c>
    </row>
    <row r="868" spans="1:6" ht="15" customHeight="1">
      <c r="A868" s="23"/>
      <c r="B868" s="29" t="s">
        <v>181</v>
      </c>
      <c r="C868" s="30">
        <v>0.38190000000000002</v>
      </c>
      <c r="D868" s="26" t="s">
        <v>91</v>
      </c>
      <c r="E868" s="31">
        <f>GAJI!D69</f>
        <v>55000</v>
      </c>
      <c r="F868" s="108">
        <f t="shared" si="44"/>
        <v>21004.5</v>
      </c>
    </row>
    <row r="869" spans="1:6" ht="15" customHeight="1">
      <c r="A869" s="23"/>
      <c r="B869" s="29" t="s">
        <v>179</v>
      </c>
      <c r="C869" s="30">
        <v>12</v>
      </c>
      <c r="D869" s="26" t="s">
        <v>129</v>
      </c>
      <c r="E869" s="31">
        <f>GAJI!$D$70</f>
        <v>810</v>
      </c>
      <c r="F869" s="108">
        <f t="shared" si="44"/>
        <v>9720</v>
      </c>
    </row>
    <row r="870" spans="1:6" ht="15" customHeight="1">
      <c r="A870" s="23"/>
      <c r="B870" s="29"/>
      <c r="C870" s="25"/>
      <c r="D870" s="26"/>
      <c r="E870" s="33" t="s">
        <v>61</v>
      </c>
      <c r="F870" s="107">
        <f>SUM(F865:F869)</f>
        <v>122474.5</v>
      </c>
    </row>
    <row r="871" spans="1:6" ht="15" customHeight="1">
      <c r="A871" s="23"/>
      <c r="B871" s="29"/>
      <c r="C871" s="25"/>
      <c r="D871" s="26"/>
      <c r="E871" s="33" t="s">
        <v>66</v>
      </c>
      <c r="F871" s="109">
        <f>F870+F864</f>
        <v>182474.5</v>
      </c>
    </row>
    <row r="872" spans="1:6" ht="18" customHeight="1">
      <c r="A872" s="23"/>
      <c r="B872" s="29"/>
      <c r="C872" s="25"/>
      <c r="D872" s="26"/>
      <c r="E872" s="33"/>
      <c r="F872" s="107"/>
    </row>
    <row r="873" spans="1:6" ht="18" customHeight="1">
      <c r="A873" s="17"/>
      <c r="B873" s="18" t="s">
        <v>182</v>
      </c>
      <c r="C873" s="19"/>
      <c r="D873" s="20" t="s">
        <v>49</v>
      </c>
      <c r="E873" s="21"/>
      <c r="F873" s="22"/>
    </row>
    <row r="874" spans="1:6" ht="18" customHeight="1">
      <c r="A874" s="23"/>
      <c r="B874" s="24" t="s">
        <v>552</v>
      </c>
      <c r="C874" s="25"/>
      <c r="D874" s="26" t="s">
        <v>39</v>
      </c>
      <c r="E874" s="33"/>
      <c r="F874" s="107"/>
    </row>
    <row r="875" spans="1:6" ht="18" customHeight="1">
      <c r="A875" s="23"/>
      <c r="B875" s="29" t="s">
        <v>553</v>
      </c>
      <c r="C875" s="30">
        <v>3.0000000000000001E-3</v>
      </c>
      <c r="D875" s="26" t="s">
        <v>68</v>
      </c>
      <c r="E875" s="31">
        <f>GAJI!$D$8</f>
        <v>150000</v>
      </c>
      <c r="F875" s="108">
        <f>E875*C875</f>
        <v>450</v>
      </c>
    </row>
    <row r="876" spans="1:6" ht="18" customHeight="1">
      <c r="A876" s="23"/>
      <c r="B876" s="29" t="s">
        <v>554</v>
      </c>
      <c r="C876" s="30">
        <v>5.0000000000000001E-3</v>
      </c>
      <c r="D876" s="26" t="s">
        <v>68</v>
      </c>
      <c r="E876" s="31">
        <f>GAJI!$D$11</f>
        <v>140000</v>
      </c>
      <c r="F876" s="108">
        <f t="shared" ref="F876:F878" si="45">E876*C876</f>
        <v>700</v>
      </c>
    </row>
    <row r="877" spans="1:6" ht="18" customHeight="1">
      <c r="A877" s="23"/>
      <c r="B877" s="29" t="s">
        <v>174</v>
      </c>
      <c r="C877" s="30">
        <v>0.05</v>
      </c>
      <c r="D877" s="26" t="s">
        <v>68</v>
      </c>
      <c r="E877" s="31">
        <f>GAJI!$D$26</f>
        <v>100000</v>
      </c>
      <c r="F877" s="108">
        <f t="shared" si="45"/>
        <v>5000</v>
      </c>
    </row>
    <row r="878" spans="1:6" ht="18" customHeight="1">
      <c r="A878" s="23"/>
      <c r="B878" s="29" t="s">
        <v>555</v>
      </c>
      <c r="C878" s="30">
        <v>0.05</v>
      </c>
      <c r="D878" s="26" t="s">
        <v>68</v>
      </c>
      <c r="E878" s="31">
        <f>GAJI!$D$18</f>
        <v>135000</v>
      </c>
      <c r="F878" s="108">
        <f t="shared" si="45"/>
        <v>6750</v>
      </c>
    </row>
    <row r="879" spans="1:6" ht="18" customHeight="1">
      <c r="A879" s="23"/>
      <c r="B879" s="24" t="s">
        <v>732</v>
      </c>
      <c r="C879" s="25"/>
      <c r="D879" s="26"/>
      <c r="E879" s="33" t="s">
        <v>61</v>
      </c>
      <c r="F879" s="107">
        <f>SUM(F875:F878)</f>
        <v>12900</v>
      </c>
    </row>
    <row r="880" spans="1:6" ht="18" customHeight="1">
      <c r="A880" s="23"/>
      <c r="B880" s="29" t="s">
        <v>183</v>
      </c>
      <c r="C880" s="30">
        <v>1</v>
      </c>
      <c r="D880" s="26" t="s">
        <v>159</v>
      </c>
      <c r="E880" s="31">
        <v>20000</v>
      </c>
      <c r="F880" s="108">
        <f>E880*C880</f>
        <v>20000</v>
      </c>
    </row>
    <row r="881" spans="1:6" ht="18" customHeight="1">
      <c r="A881" s="23"/>
      <c r="B881" s="29" t="s">
        <v>184</v>
      </c>
      <c r="C881" s="30">
        <v>0.1</v>
      </c>
      <c r="D881" s="26" t="s">
        <v>159</v>
      </c>
      <c r="E881" s="31">
        <v>13500</v>
      </c>
      <c r="F881" s="108">
        <f t="shared" ref="F881" si="46">E881*C881</f>
        <v>1350</v>
      </c>
    </row>
    <row r="882" spans="1:6" ht="18" customHeight="1">
      <c r="A882" s="23"/>
      <c r="B882" s="29"/>
      <c r="C882" s="25"/>
      <c r="D882" s="26"/>
      <c r="E882" s="33" t="s">
        <v>61</v>
      </c>
      <c r="F882" s="107">
        <f>SUM(F880:F881)</f>
        <v>21350</v>
      </c>
    </row>
    <row r="883" spans="1:6" ht="18" customHeight="1">
      <c r="A883" s="23"/>
      <c r="B883" s="29"/>
      <c r="C883" s="25"/>
      <c r="D883" s="26"/>
      <c r="E883" s="33" t="s">
        <v>66</v>
      </c>
      <c r="F883" s="109">
        <f>F882+F879</f>
        <v>34250</v>
      </c>
    </row>
    <row r="884" spans="1:6" ht="18" customHeight="1">
      <c r="A884" s="54"/>
      <c r="B884" s="55"/>
      <c r="C884" s="56"/>
      <c r="D884" s="57"/>
      <c r="E884" s="58"/>
      <c r="F884" s="110"/>
    </row>
    <row r="885" spans="1:6" ht="18" customHeight="1">
      <c r="A885" s="17"/>
      <c r="B885" s="18" t="s">
        <v>185</v>
      </c>
      <c r="C885" s="19"/>
      <c r="D885" s="20" t="s">
        <v>49</v>
      </c>
      <c r="E885" s="21"/>
      <c r="F885" s="22"/>
    </row>
    <row r="886" spans="1:6" ht="18" customHeight="1">
      <c r="A886" s="23"/>
      <c r="B886" s="24" t="s">
        <v>552</v>
      </c>
      <c r="C886" s="25"/>
      <c r="D886" s="26" t="s">
        <v>39</v>
      </c>
      <c r="E886" s="33"/>
      <c r="F886" s="107"/>
    </row>
    <row r="887" spans="1:6" ht="18" customHeight="1">
      <c r="A887" s="23"/>
      <c r="B887" s="29" t="s">
        <v>553</v>
      </c>
      <c r="C887" s="30">
        <v>2.5000000000000001E-3</v>
      </c>
      <c r="D887" s="26" t="s">
        <v>68</v>
      </c>
      <c r="E887" s="31">
        <f>GAJI!$D$8</f>
        <v>150000</v>
      </c>
      <c r="F887" s="108">
        <f>E887*C887</f>
        <v>375</v>
      </c>
    </row>
    <row r="888" spans="1:6" ht="18" customHeight="1">
      <c r="A888" s="23"/>
      <c r="B888" s="29" t="s">
        <v>554</v>
      </c>
      <c r="C888" s="30">
        <v>4.0000000000000001E-3</v>
      </c>
      <c r="D888" s="26" t="s">
        <v>68</v>
      </c>
      <c r="E888" s="31">
        <f>GAJI!$D$11</f>
        <v>140000</v>
      </c>
      <c r="F888" s="108">
        <f t="shared" ref="F888:F890" si="47">E888*C888</f>
        <v>560</v>
      </c>
    </row>
    <row r="889" spans="1:6" ht="18" customHeight="1">
      <c r="A889" s="23"/>
      <c r="B889" s="29" t="s">
        <v>174</v>
      </c>
      <c r="C889" s="30">
        <v>0.105</v>
      </c>
      <c r="D889" s="26" t="s">
        <v>68</v>
      </c>
      <c r="E889" s="31">
        <f>GAJI!$D$26</f>
        <v>100000</v>
      </c>
      <c r="F889" s="108">
        <f t="shared" si="47"/>
        <v>10500</v>
      </c>
    </row>
    <row r="890" spans="1:6" ht="18" customHeight="1">
      <c r="A890" s="23"/>
      <c r="B890" s="29" t="s">
        <v>555</v>
      </c>
      <c r="C890" s="30">
        <v>0.7</v>
      </c>
      <c r="D890" s="26" t="s">
        <v>68</v>
      </c>
      <c r="E890" s="31">
        <f>GAJI!$D$18</f>
        <v>135000</v>
      </c>
      <c r="F890" s="108">
        <f t="shared" si="47"/>
        <v>94500</v>
      </c>
    </row>
    <row r="891" spans="1:6" ht="18" customHeight="1">
      <c r="A891" s="23"/>
      <c r="B891" s="24" t="s">
        <v>732</v>
      </c>
      <c r="C891" s="25"/>
      <c r="D891" s="26"/>
      <c r="E891" s="33" t="s">
        <v>61</v>
      </c>
      <c r="F891" s="107">
        <f>SUM(F887:F890)</f>
        <v>105935</v>
      </c>
    </row>
    <row r="892" spans="1:6" ht="18" customHeight="1">
      <c r="A892" s="23"/>
      <c r="B892" s="29" t="s">
        <v>186</v>
      </c>
      <c r="C892" s="30">
        <v>0.2</v>
      </c>
      <c r="D892" s="26" t="s">
        <v>85</v>
      </c>
      <c r="E892" s="31">
        <v>50100</v>
      </c>
      <c r="F892" s="108">
        <f>E892*C892</f>
        <v>10020</v>
      </c>
    </row>
    <row r="893" spans="1:6" ht="18" customHeight="1">
      <c r="A893" s="23"/>
      <c r="B893" s="29" t="s">
        <v>187</v>
      </c>
      <c r="C893" s="30">
        <v>0.15</v>
      </c>
      <c r="D893" s="26" t="s">
        <v>85</v>
      </c>
      <c r="E893" s="31">
        <v>132833</v>
      </c>
      <c r="F893" s="108">
        <f t="shared" ref="F893:F895" si="48">E893*C893</f>
        <v>19924.95</v>
      </c>
    </row>
    <row r="894" spans="1:6" ht="18" customHeight="1">
      <c r="A894" s="23"/>
      <c r="B894" s="29" t="s">
        <v>188</v>
      </c>
      <c r="C894" s="30">
        <v>0.3</v>
      </c>
      <c r="D894" s="26" t="s">
        <v>85</v>
      </c>
      <c r="E894" s="31">
        <v>56000</v>
      </c>
      <c r="F894" s="108">
        <f t="shared" si="48"/>
        <v>16800</v>
      </c>
    </row>
    <row r="895" spans="1:6" ht="18" customHeight="1">
      <c r="A895" s="23"/>
      <c r="B895" s="29" t="s">
        <v>189</v>
      </c>
      <c r="C895" s="30">
        <v>0.3</v>
      </c>
      <c r="D895" s="26" t="s">
        <v>85</v>
      </c>
      <c r="E895" s="31">
        <v>60000</v>
      </c>
      <c r="F895" s="108">
        <f t="shared" si="48"/>
        <v>18000</v>
      </c>
    </row>
    <row r="896" spans="1:6" ht="18" customHeight="1">
      <c r="A896" s="23"/>
      <c r="B896" s="29"/>
      <c r="C896" s="25"/>
      <c r="D896" s="26"/>
      <c r="E896" s="33" t="s">
        <v>61</v>
      </c>
      <c r="F896" s="107">
        <f>SUM(F892:F895)</f>
        <v>64744.95</v>
      </c>
    </row>
    <row r="897" spans="1:6" ht="18" customHeight="1">
      <c r="A897" s="23"/>
      <c r="B897" s="29"/>
      <c r="C897" s="25"/>
      <c r="D897" s="26"/>
      <c r="E897" s="33" t="s">
        <v>66</v>
      </c>
      <c r="F897" s="109">
        <f>F896+F891</f>
        <v>170679.95</v>
      </c>
    </row>
    <row r="898" spans="1:6" ht="18" customHeight="1">
      <c r="A898" s="54"/>
      <c r="B898" s="55"/>
      <c r="C898" s="56"/>
      <c r="D898" s="57"/>
      <c r="E898" s="58"/>
      <c r="F898" s="110"/>
    </row>
    <row r="899" spans="1:6" ht="15" customHeight="1">
      <c r="A899" s="17"/>
      <c r="B899" s="18" t="s">
        <v>190</v>
      </c>
      <c r="C899" s="19"/>
      <c r="D899" s="20" t="s">
        <v>10</v>
      </c>
      <c r="E899" s="21"/>
      <c r="F899" s="22"/>
    </row>
    <row r="900" spans="1:6" ht="15" customHeight="1">
      <c r="A900" s="23"/>
      <c r="B900" s="114" t="s">
        <v>552</v>
      </c>
      <c r="C900" s="25"/>
      <c r="D900" s="26"/>
      <c r="E900" s="27"/>
      <c r="F900" s="28"/>
    </row>
    <row r="901" spans="1:6" ht="15" customHeight="1">
      <c r="A901" s="23"/>
      <c r="B901" s="29" t="s">
        <v>553</v>
      </c>
      <c r="C901" s="30">
        <v>1.7999999999999999E-2</v>
      </c>
      <c r="D901" s="26" t="s">
        <v>68</v>
      </c>
      <c r="E901" s="31">
        <f>GAJI!D8</f>
        <v>150000</v>
      </c>
      <c r="F901" s="32">
        <f>C901*E901</f>
        <v>2700</v>
      </c>
    </row>
    <row r="902" spans="1:6" ht="15" customHeight="1">
      <c r="A902" s="23"/>
      <c r="B902" s="29" t="s">
        <v>640</v>
      </c>
      <c r="C902" s="30">
        <v>0.105</v>
      </c>
      <c r="D902" s="26" t="s">
        <v>68</v>
      </c>
      <c r="E902" s="31">
        <f>GAJI!D11</f>
        <v>140000</v>
      </c>
      <c r="F902" s="32">
        <f>C902*E902</f>
        <v>14700</v>
      </c>
    </row>
    <row r="903" spans="1:6" ht="15" customHeight="1">
      <c r="A903" s="23"/>
      <c r="B903" s="29" t="s">
        <v>647</v>
      </c>
      <c r="C903" s="30">
        <v>1.05</v>
      </c>
      <c r="D903" s="26" t="s">
        <v>68</v>
      </c>
      <c r="E903" s="31">
        <f>GAJI!D18</f>
        <v>135000</v>
      </c>
      <c r="F903" s="32">
        <f>C903*E903</f>
        <v>141750</v>
      </c>
    </row>
    <row r="904" spans="1:6" ht="15" customHeight="1">
      <c r="A904" s="23"/>
      <c r="B904" s="29" t="s">
        <v>645</v>
      </c>
      <c r="C904" s="30">
        <v>0.35</v>
      </c>
      <c r="D904" s="26" t="s">
        <v>68</v>
      </c>
      <c r="E904" s="31">
        <f>GAJI!D26</f>
        <v>100000</v>
      </c>
      <c r="F904" s="32">
        <f>C904*E904</f>
        <v>35000</v>
      </c>
    </row>
    <row r="905" spans="1:6" ht="15" customHeight="1">
      <c r="A905" s="23"/>
      <c r="B905" s="24" t="s">
        <v>732</v>
      </c>
      <c r="C905" s="25"/>
      <c r="D905" s="26"/>
      <c r="E905" s="33" t="s">
        <v>61</v>
      </c>
      <c r="F905" s="34">
        <f>SUM(F901:F904)</f>
        <v>194150</v>
      </c>
    </row>
    <row r="906" spans="1:6" ht="15" customHeight="1">
      <c r="A906" s="23"/>
      <c r="B906" s="29" t="s">
        <v>191</v>
      </c>
      <c r="C906" s="30">
        <v>1.9599999999999999E-2</v>
      </c>
      <c r="D906" s="26" t="s">
        <v>12</v>
      </c>
      <c r="E906" s="31">
        <f>GAJI!D138</f>
        <v>7300000</v>
      </c>
      <c r="F906" s="32">
        <f>C906*E906</f>
        <v>143080</v>
      </c>
    </row>
    <row r="907" spans="1:6" ht="15" customHeight="1">
      <c r="A907" s="23"/>
      <c r="B907" s="29" t="s">
        <v>192</v>
      </c>
      <c r="C907" s="30">
        <v>0.3</v>
      </c>
      <c r="D907" s="26" t="s">
        <v>193</v>
      </c>
      <c r="E907" s="31">
        <f>GAJI!D61</f>
        <v>6600</v>
      </c>
      <c r="F907" s="32">
        <f>C907*E907</f>
        <v>1980</v>
      </c>
    </row>
    <row r="908" spans="1:6" ht="15" customHeight="1">
      <c r="A908" s="23"/>
      <c r="B908" s="29" t="s">
        <v>194</v>
      </c>
      <c r="C908" s="30">
        <v>0.3</v>
      </c>
      <c r="D908" s="26" t="s">
        <v>85</v>
      </c>
      <c r="E908" s="31">
        <f>GAJI!D60</f>
        <v>122500</v>
      </c>
      <c r="F908" s="32">
        <f>C908*E908</f>
        <v>36750</v>
      </c>
    </row>
    <row r="909" spans="1:6" ht="15" customHeight="1">
      <c r="A909" s="23"/>
      <c r="B909" s="29"/>
      <c r="C909" s="25"/>
      <c r="D909" s="26"/>
      <c r="E909" s="33" t="s">
        <v>61</v>
      </c>
      <c r="F909" s="34">
        <f>SUM(F906:F908)</f>
        <v>181810</v>
      </c>
    </row>
    <row r="910" spans="1:6" ht="15" customHeight="1">
      <c r="A910" s="23"/>
      <c r="B910" s="29"/>
      <c r="C910" s="25"/>
      <c r="D910" s="26"/>
      <c r="E910" s="33" t="s">
        <v>66</v>
      </c>
      <c r="F910" s="34">
        <f>SUM(F909,F905)</f>
        <v>375960</v>
      </c>
    </row>
    <row r="911" spans="1:6" ht="15" customHeight="1" thickBot="1">
      <c r="A911" s="78"/>
      <c r="B911" s="79"/>
      <c r="C911" s="66"/>
      <c r="D911" s="67"/>
      <c r="E911" s="68"/>
      <c r="F911" s="69"/>
    </row>
    <row r="912" spans="1:6" ht="15" customHeight="1">
      <c r="A912" s="70"/>
      <c r="B912" s="77" t="s">
        <v>195</v>
      </c>
      <c r="C912" s="72"/>
      <c r="D912" s="73" t="s">
        <v>10</v>
      </c>
      <c r="E912" s="74"/>
      <c r="F912" s="75"/>
    </row>
    <row r="913" spans="1:6" ht="15" customHeight="1">
      <c r="A913" s="23"/>
      <c r="B913" s="114" t="s">
        <v>552</v>
      </c>
      <c r="C913" s="25"/>
      <c r="D913" s="26"/>
      <c r="E913" s="27"/>
      <c r="F913" s="28"/>
    </row>
    <row r="914" spans="1:6" ht="15" customHeight="1">
      <c r="A914" s="23"/>
      <c r="B914" s="29" t="s">
        <v>553</v>
      </c>
      <c r="C914" s="30">
        <v>0.05</v>
      </c>
      <c r="D914" s="26" t="s">
        <v>68</v>
      </c>
      <c r="E914" s="31">
        <f>GAJI!D8</f>
        <v>150000</v>
      </c>
      <c r="F914" s="32">
        <f>C914*E914</f>
        <v>7500</v>
      </c>
    </row>
    <row r="915" spans="1:6" ht="15" customHeight="1">
      <c r="A915" s="23"/>
      <c r="B915" s="29" t="s">
        <v>640</v>
      </c>
      <c r="C915" s="30">
        <v>0.3</v>
      </c>
      <c r="D915" s="26" t="s">
        <v>68</v>
      </c>
      <c r="E915" s="31">
        <f>GAJI!D11</f>
        <v>140000</v>
      </c>
      <c r="F915" s="32">
        <f>C915*E915</f>
        <v>42000</v>
      </c>
    </row>
    <row r="916" spans="1:6" ht="15" customHeight="1">
      <c r="A916" s="23"/>
      <c r="B916" s="29" t="s">
        <v>647</v>
      </c>
      <c r="C916" s="30">
        <v>3</v>
      </c>
      <c r="D916" s="26" t="s">
        <v>68</v>
      </c>
      <c r="E916" s="31">
        <f>GAJI!D18</f>
        <v>135000</v>
      </c>
      <c r="F916" s="32">
        <f>C916*E916</f>
        <v>405000</v>
      </c>
    </row>
    <row r="917" spans="1:6" ht="15" customHeight="1">
      <c r="A917" s="23"/>
      <c r="B917" s="29" t="s">
        <v>645</v>
      </c>
      <c r="C917" s="30">
        <v>1</v>
      </c>
      <c r="D917" s="26" t="s">
        <v>68</v>
      </c>
      <c r="E917" s="31">
        <f>GAJI!D26</f>
        <v>100000</v>
      </c>
      <c r="F917" s="32">
        <f>C917*E917</f>
        <v>100000</v>
      </c>
    </row>
    <row r="918" spans="1:6" ht="15" customHeight="1">
      <c r="A918" s="23"/>
      <c r="B918" s="24" t="s">
        <v>732</v>
      </c>
      <c r="C918" s="25"/>
      <c r="D918" s="26"/>
      <c r="E918" s="33" t="s">
        <v>61</v>
      </c>
      <c r="F918" s="34">
        <f>SUM(F914:F917)</f>
        <v>554500</v>
      </c>
    </row>
    <row r="919" spans="1:6" ht="15" customHeight="1">
      <c r="A919" s="23"/>
      <c r="B919" s="29" t="s">
        <v>196</v>
      </c>
      <c r="C919" s="30">
        <v>0.04</v>
      </c>
      <c r="D919" s="26" t="s">
        <v>12</v>
      </c>
      <c r="E919" s="31">
        <f>GAJI!D72</f>
        <v>9455000</v>
      </c>
      <c r="F919" s="32">
        <f>C919*E919</f>
        <v>378200</v>
      </c>
    </row>
    <row r="920" spans="1:6" ht="15" customHeight="1">
      <c r="A920" s="23"/>
      <c r="B920" s="29" t="s">
        <v>120</v>
      </c>
      <c r="C920" s="30">
        <v>0.05</v>
      </c>
      <c r="D920" s="26" t="s">
        <v>85</v>
      </c>
      <c r="E920" s="31">
        <f>GAJI!D71</f>
        <v>14800</v>
      </c>
      <c r="F920" s="32">
        <f>C920*E920</f>
        <v>740</v>
      </c>
    </row>
    <row r="921" spans="1:6" ht="15" customHeight="1">
      <c r="A921" s="23"/>
      <c r="B921" s="29"/>
      <c r="C921" s="25"/>
      <c r="D921" s="26"/>
      <c r="E921" s="33" t="s">
        <v>61</v>
      </c>
      <c r="F921" s="34">
        <f>SUM(F919:F920)</f>
        <v>378940</v>
      </c>
    </row>
    <row r="922" spans="1:6" ht="15" customHeight="1">
      <c r="A922" s="23"/>
      <c r="B922" s="29"/>
      <c r="C922" s="25"/>
      <c r="D922" s="26"/>
      <c r="E922" s="33" t="s">
        <v>66</v>
      </c>
      <c r="F922" s="35">
        <f>SUM(F921,F918)</f>
        <v>933440</v>
      </c>
    </row>
    <row r="923" spans="1:6" ht="15" customHeight="1" thickBot="1">
      <c r="A923" s="78"/>
      <c r="B923" s="79"/>
      <c r="C923" s="66"/>
      <c r="D923" s="67"/>
      <c r="E923" s="68"/>
      <c r="F923" s="69"/>
    </row>
    <row r="924" spans="1:6" ht="15" customHeight="1">
      <c r="A924" s="70"/>
      <c r="B924" s="77" t="s">
        <v>691</v>
      </c>
      <c r="C924" s="72"/>
      <c r="D924" s="73" t="s">
        <v>10</v>
      </c>
      <c r="E924" s="74"/>
      <c r="F924" s="75"/>
    </row>
    <row r="925" spans="1:6" ht="15" customHeight="1">
      <c r="A925" s="23"/>
      <c r="B925" s="114" t="s">
        <v>552</v>
      </c>
      <c r="C925" s="25"/>
      <c r="D925" s="26"/>
      <c r="E925" s="27"/>
      <c r="F925" s="28"/>
    </row>
    <row r="926" spans="1:6" ht="15" customHeight="1">
      <c r="A926" s="23"/>
      <c r="B926" s="29" t="s">
        <v>553</v>
      </c>
      <c r="C926" s="30">
        <v>7.5000000000000002E-4</v>
      </c>
      <c r="D926" s="26" t="s">
        <v>68</v>
      </c>
      <c r="E926" s="31">
        <f>GAJI!$D$8</f>
        <v>150000</v>
      </c>
      <c r="F926" s="32">
        <f>C926*E926</f>
        <v>112.5</v>
      </c>
    </row>
    <row r="927" spans="1:6" ht="15" customHeight="1">
      <c r="A927" s="23"/>
      <c r="B927" s="29" t="s">
        <v>640</v>
      </c>
      <c r="C927" s="30">
        <v>1.4999999999999999E-2</v>
      </c>
      <c r="D927" s="26" t="s">
        <v>68</v>
      </c>
      <c r="E927" s="31">
        <f>GAJI!$D$11</f>
        <v>140000</v>
      </c>
      <c r="F927" s="32">
        <f>C927*E927</f>
        <v>2100</v>
      </c>
    </row>
    <row r="928" spans="1:6" ht="15" customHeight="1">
      <c r="A928" s="23"/>
      <c r="B928" s="29" t="s">
        <v>647</v>
      </c>
      <c r="C928" s="30">
        <v>0.15</v>
      </c>
      <c r="D928" s="26" t="s">
        <v>68</v>
      </c>
      <c r="E928" s="31">
        <f>GAJI!$D$18</f>
        <v>135000</v>
      </c>
      <c r="F928" s="32">
        <f>C928*E928</f>
        <v>20250</v>
      </c>
    </row>
    <row r="929" spans="1:6" ht="15" customHeight="1">
      <c r="A929" s="23"/>
      <c r="B929" s="29" t="s">
        <v>645</v>
      </c>
      <c r="C929" s="30">
        <v>1.4999999999999999E-2</v>
      </c>
      <c r="D929" s="26" t="s">
        <v>68</v>
      </c>
      <c r="E929" s="31">
        <f>GAJI!$D$26</f>
        <v>100000</v>
      </c>
      <c r="F929" s="32">
        <f>C929*E929</f>
        <v>1500</v>
      </c>
    </row>
    <row r="930" spans="1:6" ht="15" customHeight="1">
      <c r="A930" s="23"/>
      <c r="B930" s="24" t="s">
        <v>732</v>
      </c>
      <c r="C930" s="25"/>
      <c r="D930" s="26"/>
      <c r="E930" s="33" t="s">
        <v>61</v>
      </c>
      <c r="F930" s="34">
        <f>SUM(F926:F929)</f>
        <v>23962.5</v>
      </c>
    </row>
    <row r="931" spans="1:6" ht="15" customHeight="1">
      <c r="A931" s="23"/>
      <c r="B931" s="29" t="s">
        <v>197</v>
      </c>
      <c r="C931" s="30">
        <v>1.1000000000000001</v>
      </c>
      <c r="D931" s="26" t="s">
        <v>10</v>
      </c>
      <c r="E931" s="31">
        <v>650000</v>
      </c>
      <c r="F931" s="32">
        <f>C931*E931</f>
        <v>715000</v>
      </c>
    </row>
    <row r="932" spans="1:6" ht="15" customHeight="1">
      <c r="A932" s="23"/>
      <c r="B932" s="29"/>
      <c r="C932" s="25"/>
      <c r="D932" s="26"/>
      <c r="E932" s="33" t="s">
        <v>61</v>
      </c>
      <c r="F932" s="34">
        <f>SUM(F931)</f>
        <v>715000</v>
      </c>
    </row>
    <row r="933" spans="1:6" ht="15" customHeight="1">
      <c r="A933" s="23"/>
      <c r="B933" s="29"/>
      <c r="C933" s="25"/>
      <c r="D933" s="26"/>
      <c r="E933" s="33" t="s">
        <v>66</v>
      </c>
      <c r="F933" s="35">
        <f>SUM(F932,F930)</f>
        <v>738962.5</v>
      </c>
    </row>
    <row r="934" spans="1:6" ht="15" customHeight="1" thickBot="1">
      <c r="A934" s="54"/>
      <c r="B934" s="55"/>
      <c r="C934" s="56"/>
      <c r="D934" s="57"/>
      <c r="E934" s="58"/>
      <c r="F934" s="59"/>
    </row>
    <row r="935" spans="1:6" ht="15" customHeight="1">
      <c r="A935" s="70"/>
      <c r="B935" s="77" t="s">
        <v>692</v>
      </c>
      <c r="C935" s="72"/>
      <c r="D935" s="73" t="s">
        <v>10</v>
      </c>
      <c r="E935" s="74"/>
      <c r="F935" s="75"/>
    </row>
    <row r="936" spans="1:6" ht="15" customHeight="1">
      <c r="A936" s="23"/>
      <c r="B936" s="114" t="s">
        <v>552</v>
      </c>
      <c r="C936" s="25"/>
      <c r="D936" s="26"/>
      <c r="E936" s="27"/>
      <c r="F936" s="28"/>
    </row>
    <row r="937" spans="1:6" ht="15" customHeight="1">
      <c r="A937" s="23"/>
      <c r="B937" s="29" t="s">
        <v>553</v>
      </c>
      <c r="C937" s="30">
        <v>7.5000000000000002E-4</v>
      </c>
      <c r="D937" s="26" t="s">
        <v>68</v>
      </c>
      <c r="E937" s="31">
        <f>GAJI!$D$8</f>
        <v>150000</v>
      </c>
      <c r="F937" s="32">
        <f>C937*E937</f>
        <v>112.5</v>
      </c>
    </row>
    <row r="938" spans="1:6" ht="15" customHeight="1">
      <c r="A938" s="23"/>
      <c r="B938" s="29" t="s">
        <v>640</v>
      </c>
      <c r="C938" s="30">
        <v>1.4999999999999999E-2</v>
      </c>
      <c r="D938" s="26" t="s">
        <v>68</v>
      </c>
      <c r="E938" s="31">
        <f>GAJI!$D$11</f>
        <v>140000</v>
      </c>
      <c r="F938" s="32">
        <f>C938*E938</f>
        <v>2100</v>
      </c>
    </row>
    <row r="939" spans="1:6" ht="15" customHeight="1">
      <c r="A939" s="23"/>
      <c r="B939" s="29" t="s">
        <v>647</v>
      </c>
      <c r="C939" s="30">
        <v>0.15</v>
      </c>
      <c r="D939" s="26" t="s">
        <v>68</v>
      </c>
      <c r="E939" s="31">
        <f>GAJI!$D$18</f>
        <v>135000</v>
      </c>
      <c r="F939" s="32">
        <f>C939*E939</f>
        <v>20250</v>
      </c>
    </row>
    <row r="940" spans="1:6" ht="15" customHeight="1">
      <c r="A940" s="23"/>
      <c r="B940" s="29" t="s">
        <v>645</v>
      </c>
      <c r="C940" s="30">
        <v>1.4999999999999999E-2</v>
      </c>
      <c r="D940" s="26" t="s">
        <v>68</v>
      </c>
      <c r="E940" s="31">
        <f>GAJI!$D$26</f>
        <v>100000</v>
      </c>
      <c r="F940" s="32">
        <f>C940*E940</f>
        <v>1500</v>
      </c>
    </row>
    <row r="941" spans="1:6" ht="15" customHeight="1">
      <c r="A941" s="23"/>
      <c r="B941" s="24" t="s">
        <v>732</v>
      </c>
      <c r="C941" s="25"/>
      <c r="D941" s="26"/>
      <c r="E941" s="33" t="s">
        <v>61</v>
      </c>
      <c r="F941" s="34">
        <f>SUM(F937:F940)</f>
        <v>23962.5</v>
      </c>
    </row>
    <row r="942" spans="1:6" ht="15" customHeight="1">
      <c r="A942" s="23"/>
      <c r="B942" s="29" t="s">
        <v>198</v>
      </c>
      <c r="C942" s="30">
        <v>1.1000000000000001</v>
      </c>
      <c r="D942" s="26" t="s">
        <v>10</v>
      </c>
      <c r="E942" s="31">
        <f>GAJI!D73</f>
        <v>275000</v>
      </c>
      <c r="F942" s="32">
        <f>C942*E942</f>
        <v>302500</v>
      </c>
    </row>
    <row r="943" spans="1:6" ht="15" customHeight="1">
      <c r="A943" s="23"/>
      <c r="B943" s="29"/>
      <c r="C943" s="25"/>
      <c r="D943" s="26"/>
      <c r="E943" s="33" t="s">
        <v>61</v>
      </c>
      <c r="F943" s="34">
        <f>SUM(F942)</f>
        <v>302500</v>
      </c>
    </row>
    <row r="944" spans="1:6" ht="15" customHeight="1">
      <c r="A944" s="23"/>
      <c r="B944" s="29"/>
      <c r="C944" s="25"/>
      <c r="D944" s="26"/>
      <c r="E944" s="33" t="s">
        <v>66</v>
      </c>
      <c r="F944" s="35">
        <f>SUM(F943,F941)</f>
        <v>326462.5</v>
      </c>
    </row>
    <row r="945" spans="1:6" ht="15" customHeight="1">
      <c r="A945" s="23"/>
      <c r="B945" s="29"/>
      <c r="C945" s="25"/>
      <c r="D945" s="26"/>
      <c r="E945" s="33"/>
      <c r="F945" s="34"/>
    </row>
    <row r="946" spans="1:6" ht="15" customHeight="1">
      <c r="A946" s="17"/>
      <c r="B946" s="18" t="s">
        <v>693</v>
      </c>
      <c r="C946" s="19"/>
      <c r="D946" s="20" t="s">
        <v>10</v>
      </c>
      <c r="E946" s="21"/>
      <c r="F946" s="22"/>
    </row>
    <row r="947" spans="1:6" ht="15" customHeight="1">
      <c r="A947" s="23"/>
      <c r="B947" s="114" t="s">
        <v>552</v>
      </c>
      <c r="C947" s="25"/>
      <c r="D947" s="26"/>
      <c r="E947" s="27"/>
      <c r="F947" s="28"/>
    </row>
    <row r="948" spans="1:6" ht="15" customHeight="1">
      <c r="A948" s="23"/>
      <c r="B948" s="29" t="s">
        <v>553</v>
      </c>
      <c r="C948" s="30">
        <v>7.5000000000000002E-4</v>
      </c>
      <c r="D948" s="26" t="s">
        <v>68</v>
      </c>
      <c r="E948" s="31">
        <f>E937</f>
        <v>150000</v>
      </c>
      <c r="F948" s="32">
        <f>C948*E948</f>
        <v>112.5</v>
      </c>
    </row>
    <row r="949" spans="1:6" ht="15" customHeight="1">
      <c r="A949" s="23"/>
      <c r="B949" s="29" t="s">
        <v>640</v>
      </c>
      <c r="C949" s="30">
        <v>1.4999999999999999E-2</v>
      </c>
      <c r="D949" s="26" t="s">
        <v>68</v>
      </c>
      <c r="E949" s="31">
        <f>E938</f>
        <v>140000</v>
      </c>
      <c r="F949" s="32">
        <f>C949*E949</f>
        <v>2100</v>
      </c>
    </row>
    <row r="950" spans="1:6" ht="15" customHeight="1">
      <c r="A950" s="23"/>
      <c r="B950" s="29" t="s">
        <v>647</v>
      </c>
      <c r="C950" s="30">
        <v>0.15</v>
      </c>
      <c r="D950" s="26" t="s">
        <v>68</v>
      </c>
      <c r="E950" s="31">
        <f>E939</f>
        <v>135000</v>
      </c>
      <c r="F950" s="32">
        <f>C950*E950</f>
        <v>20250</v>
      </c>
    </row>
    <row r="951" spans="1:6" ht="15" customHeight="1">
      <c r="A951" s="23"/>
      <c r="B951" s="29" t="s">
        <v>645</v>
      </c>
      <c r="C951" s="30">
        <v>1.4999999999999999E-2</v>
      </c>
      <c r="D951" s="26" t="s">
        <v>68</v>
      </c>
      <c r="E951" s="31">
        <f>E940</f>
        <v>100000</v>
      </c>
      <c r="F951" s="32">
        <f>C951*E951</f>
        <v>1500</v>
      </c>
    </row>
    <row r="952" spans="1:6" ht="15" customHeight="1">
      <c r="A952" s="23"/>
      <c r="B952" s="24" t="s">
        <v>732</v>
      </c>
      <c r="C952" s="25"/>
      <c r="D952" s="26"/>
      <c r="E952" s="33" t="s">
        <v>61</v>
      </c>
      <c r="F952" s="34">
        <f>SUM(F948:F951)</f>
        <v>23962.5</v>
      </c>
    </row>
    <row r="953" spans="1:6" ht="15" customHeight="1">
      <c r="A953" s="23"/>
      <c r="B953" s="29" t="s">
        <v>199</v>
      </c>
      <c r="C953" s="30">
        <v>1.1000000000000001</v>
      </c>
      <c r="D953" s="26" t="s">
        <v>10</v>
      </c>
      <c r="E953" s="31">
        <f>GAJI!$D$74</f>
        <v>550000</v>
      </c>
      <c r="F953" s="32">
        <f>C953*E953</f>
        <v>605000</v>
      </c>
    </row>
    <row r="954" spans="1:6" ht="15" customHeight="1">
      <c r="A954" s="23"/>
      <c r="B954" s="29"/>
      <c r="C954" s="25"/>
      <c r="D954" s="26"/>
      <c r="E954" s="33" t="s">
        <v>61</v>
      </c>
      <c r="F954" s="34">
        <f>SUM(F953)</f>
        <v>605000</v>
      </c>
    </row>
    <row r="955" spans="1:6" ht="15" customHeight="1">
      <c r="A955" s="23"/>
      <c r="B955" s="29"/>
      <c r="C955" s="25"/>
      <c r="D955" s="26"/>
      <c r="E955" s="33" t="s">
        <v>66</v>
      </c>
      <c r="F955" s="47">
        <f>SUM(F954,F952)</f>
        <v>628962.5</v>
      </c>
    </row>
    <row r="956" spans="1:6" ht="15" customHeight="1" thickBot="1">
      <c r="A956" s="23"/>
      <c r="B956" s="29"/>
      <c r="C956" s="25"/>
      <c r="D956" s="26"/>
      <c r="E956" s="33"/>
      <c r="F956" s="34"/>
    </row>
    <row r="957" spans="1:6" ht="15" customHeight="1">
      <c r="A957" s="70"/>
      <c r="B957" s="77" t="s">
        <v>200</v>
      </c>
      <c r="C957" s="72"/>
      <c r="D957" s="73" t="s">
        <v>12</v>
      </c>
      <c r="E957" s="74"/>
      <c r="F957" s="75"/>
    </row>
    <row r="958" spans="1:6" ht="15" customHeight="1">
      <c r="A958" s="23"/>
      <c r="B958" s="531" t="s">
        <v>552</v>
      </c>
      <c r="C958" s="25"/>
      <c r="D958" s="26"/>
      <c r="E958" s="27"/>
      <c r="F958" s="28"/>
    </row>
    <row r="959" spans="1:6" ht="15" customHeight="1">
      <c r="A959" s="23"/>
      <c r="B959" s="29" t="s">
        <v>553</v>
      </c>
      <c r="C959" s="30">
        <v>0.3</v>
      </c>
      <c r="D959" s="26" t="s">
        <v>68</v>
      </c>
      <c r="E959" s="31">
        <f>GAJI!$D$8</f>
        <v>150000</v>
      </c>
      <c r="F959" s="32">
        <f>C959*E959</f>
        <v>45000</v>
      </c>
    </row>
    <row r="960" spans="1:6" ht="15" customHeight="1">
      <c r="A960" s="23"/>
      <c r="B960" s="29" t="s">
        <v>640</v>
      </c>
      <c r="C960" s="30">
        <v>1.8</v>
      </c>
      <c r="D960" s="26" t="s">
        <v>68</v>
      </c>
      <c r="E960" s="31">
        <f>GAJI!$D$11</f>
        <v>140000</v>
      </c>
      <c r="F960" s="32">
        <f>C960*E960</f>
        <v>252000</v>
      </c>
    </row>
    <row r="961" spans="1:6" ht="15" customHeight="1">
      <c r="A961" s="23"/>
      <c r="B961" s="29" t="s">
        <v>647</v>
      </c>
      <c r="C961" s="30">
        <v>1.8</v>
      </c>
      <c r="D961" s="26" t="s">
        <v>68</v>
      </c>
      <c r="E961" s="31">
        <f>GAJI!$D$18</f>
        <v>135000</v>
      </c>
      <c r="F961" s="32">
        <f>C961*E961</f>
        <v>243000</v>
      </c>
    </row>
    <row r="962" spans="1:6" ht="15" customHeight="1">
      <c r="A962" s="23"/>
      <c r="B962" s="29" t="s">
        <v>645</v>
      </c>
      <c r="C962" s="30">
        <v>6</v>
      </c>
      <c r="D962" s="26" t="s">
        <v>68</v>
      </c>
      <c r="E962" s="31">
        <f>GAJI!$D$26</f>
        <v>100000</v>
      </c>
      <c r="F962" s="32">
        <f>C962*E962</f>
        <v>600000</v>
      </c>
    </row>
    <row r="963" spans="1:6" ht="15" customHeight="1">
      <c r="A963" s="23"/>
      <c r="B963" s="24" t="s">
        <v>732</v>
      </c>
      <c r="C963" s="25"/>
      <c r="D963" s="26"/>
      <c r="E963" s="33" t="s">
        <v>61</v>
      </c>
      <c r="F963" s="34">
        <f>SUM(F959:F962)</f>
        <v>1140000</v>
      </c>
    </row>
    <row r="964" spans="1:6" ht="15" customHeight="1">
      <c r="A964" s="23"/>
      <c r="B964" s="29" t="s">
        <v>201</v>
      </c>
      <c r="C964" s="30">
        <v>1.2</v>
      </c>
      <c r="D964" s="26" t="s">
        <v>12</v>
      </c>
      <c r="E964" s="31">
        <f>GAJI!$D$138</f>
        <v>7300000</v>
      </c>
      <c r="F964" s="32">
        <f>C964*E964</f>
        <v>8760000</v>
      </c>
    </row>
    <row r="965" spans="1:6" ht="15" customHeight="1">
      <c r="A965" s="23"/>
      <c r="B965" s="29" t="s">
        <v>192</v>
      </c>
      <c r="C965" s="30">
        <v>1.25</v>
      </c>
      <c r="D965" s="26" t="s">
        <v>63</v>
      </c>
      <c r="E965" s="31">
        <f>GAJI!$D$61</f>
        <v>6600</v>
      </c>
      <c r="F965" s="32">
        <f>C965*E965</f>
        <v>8250</v>
      </c>
    </row>
    <row r="966" spans="1:6" ht="15" customHeight="1">
      <c r="A966" s="23"/>
      <c r="B966" s="29" t="s">
        <v>194</v>
      </c>
      <c r="C966" s="30">
        <v>1</v>
      </c>
      <c r="D966" s="26" t="s">
        <v>85</v>
      </c>
      <c r="E966" s="31">
        <f>GAJI!$D$60</f>
        <v>122500</v>
      </c>
      <c r="F966" s="32">
        <f>C966*E966</f>
        <v>122500</v>
      </c>
    </row>
    <row r="967" spans="1:6" ht="15" customHeight="1">
      <c r="A967" s="23"/>
      <c r="B967" s="29"/>
      <c r="C967" s="25"/>
      <c r="D967" s="26"/>
      <c r="E967" s="33" t="s">
        <v>61</v>
      </c>
      <c r="F967" s="34">
        <f>SUM(F964:F966)</f>
        <v>8890750</v>
      </c>
    </row>
    <row r="968" spans="1:6" ht="15" customHeight="1">
      <c r="A968" s="23"/>
      <c r="B968" s="29"/>
      <c r="C968" s="25"/>
      <c r="D968" s="26"/>
      <c r="E968" s="33" t="s">
        <v>66</v>
      </c>
      <c r="F968" s="35">
        <f>SUM(F967,F963)</f>
        <v>10030750</v>
      </c>
    </row>
    <row r="969" spans="1:6" ht="15" customHeight="1" thickBot="1">
      <c r="A969" s="54"/>
      <c r="B969" s="55"/>
      <c r="C969" s="56"/>
      <c r="D969" s="57"/>
      <c r="E969" s="58"/>
      <c r="F969" s="59"/>
    </row>
    <row r="970" spans="1:6" ht="15" customHeight="1">
      <c r="A970" s="70"/>
      <c r="B970" s="77" t="str">
        <f>'[291]ANALISA HS'!B2530</f>
        <v>Pintu/Jendela Kaca Papan Kayu Kamper</v>
      </c>
      <c r="C970" s="72"/>
      <c r="D970" s="73" t="str">
        <f>'[291]ANALISA HS'!D2530</f>
        <v>m2</v>
      </c>
      <c r="E970" s="74"/>
      <c r="F970" s="75"/>
    </row>
    <row r="971" spans="1:6" ht="15" customHeight="1">
      <c r="A971" s="23"/>
      <c r="B971" s="24" t="s">
        <v>560</v>
      </c>
      <c r="C971" s="25"/>
      <c r="D971" s="26"/>
      <c r="E971" s="27"/>
      <c r="F971" s="28"/>
    </row>
    <row r="972" spans="1:6" ht="15" customHeight="1">
      <c r="A972" s="23"/>
      <c r="B972" s="29" t="s">
        <v>553</v>
      </c>
      <c r="C972" s="30">
        <f>'[291]ANALISA HS'!C2532</f>
        <v>0.04</v>
      </c>
      <c r="D972" s="26" t="str">
        <f>'[291]ANALISA HS'!D2532</f>
        <v>O.H</v>
      </c>
      <c r="E972" s="31">
        <f>GAJI!$D$8</f>
        <v>150000</v>
      </c>
      <c r="F972" s="32">
        <f t="shared" ref="F972:F975" si="49">C972*E972</f>
        <v>6000</v>
      </c>
    </row>
    <row r="973" spans="1:6" ht="15" customHeight="1">
      <c r="A973" s="23"/>
      <c r="B973" s="29" t="str">
        <f>'[291]ANALISA HS'!B2533</f>
        <v>Kepala Tukang Kayu</v>
      </c>
      <c r="C973" s="30">
        <f>'[291]ANALISA HS'!C2533</f>
        <v>0.2</v>
      </c>
      <c r="D973" s="26" t="str">
        <f>'[291]ANALISA HS'!D2533</f>
        <v>O.H</v>
      </c>
      <c r="E973" s="31">
        <f>GAJI!$D$11</f>
        <v>140000</v>
      </c>
      <c r="F973" s="32">
        <f t="shared" si="49"/>
        <v>28000</v>
      </c>
    </row>
    <row r="974" spans="1:6" ht="15" customHeight="1">
      <c r="A974" s="23"/>
      <c r="B974" s="29" t="str">
        <f>'[291]ANALISA HS'!B2534</f>
        <v>Tukang Kayu</v>
      </c>
      <c r="C974" s="30">
        <f>'[291]ANALISA HS'!C2534</f>
        <v>2</v>
      </c>
      <c r="D974" s="26" t="str">
        <f>'[291]ANALISA HS'!D2534</f>
        <v>O.H</v>
      </c>
      <c r="E974" s="31">
        <f>GAJI!$D$18</f>
        <v>135000</v>
      </c>
      <c r="F974" s="32">
        <f t="shared" si="49"/>
        <v>270000</v>
      </c>
    </row>
    <row r="975" spans="1:6" ht="15" customHeight="1">
      <c r="A975" s="23"/>
      <c r="B975" s="29" t="str">
        <f>'[291]ANALISA HS'!B2535</f>
        <v>Pekerja/Buruh Tak Terampil</v>
      </c>
      <c r="C975" s="30">
        <f>'[291]ANALISA HS'!C2535</f>
        <v>0.8</v>
      </c>
      <c r="D975" s="26" t="str">
        <f>'[291]ANALISA HS'!D2535</f>
        <v>O.H</v>
      </c>
      <c r="E975" s="31">
        <f>GAJI!$D$26</f>
        <v>100000</v>
      </c>
      <c r="F975" s="32">
        <f t="shared" si="49"/>
        <v>80000</v>
      </c>
    </row>
    <row r="976" spans="1:6" ht="15" customHeight="1">
      <c r="A976" s="23"/>
      <c r="B976" s="24" t="str">
        <f>'[291]ANALISA HS'!B2536</f>
        <v>Bahan:</v>
      </c>
      <c r="C976" s="25"/>
      <c r="D976" s="26"/>
      <c r="E976" s="33" t="str">
        <f>'[291]ANALISA HS'!E2536</f>
        <v>Jumlah:</v>
      </c>
      <c r="F976" s="34">
        <f>SUM(F972:F975)</f>
        <v>384000</v>
      </c>
    </row>
    <row r="977" spans="1:6" ht="15" customHeight="1">
      <c r="A977" s="23"/>
      <c r="B977" s="29" t="str">
        <f>'[291]ANALISA HS'!B2537</f>
        <v>Kayu Kamper (papan)</v>
      </c>
      <c r="C977" s="30">
        <f>'[291]ANALISA HS'!C2537</f>
        <v>2.4E-2</v>
      </c>
      <c r="D977" s="26" t="str">
        <f>'[291]ANALISA HS'!D2537</f>
        <v>m3</v>
      </c>
      <c r="E977" s="31">
        <v>9455000</v>
      </c>
      <c r="F977" s="32">
        <f t="shared" ref="F977:F978" si="50">C977*E977</f>
        <v>226920</v>
      </c>
    </row>
    <row r="978" spans="1:6" ht="15" customHeight="1">
      <c r="A978" s="23"/>
      <c r="B978" s="29" t="str">
        <f>'[291]ANALISA HS'!B2538</f>
        <v>Lem Kayu</v>
      </c>
      <c r="C978" s="30">
        <f>'[291]ANALISA HS'!C2538</f>
        <v>0.3</v>
      </c>
      <c r="D978" s="26" t="str">
        <f>'[291]ANALISA HS'!D2538</f>
        <v>kg</v>
      </c>
      <c r="E978" s="31">
        <f>GAJI!$D$60</f>
        <v>122500</v>
      </c>
      <c r="F978" s="32">
        <f t="shared" si="50"/>
        <v>36750</v>
      </c>
    </row>
    <row r="979" spans="1:6" ht="15" customHeight="1">
      <c r="A979" s="23"/>
      <c r="B979" s="29"/>
      <c r="C979" s="25"/>
      <c r="D979" s="26"/>
      <c r="E979" s="33" t="s">
        <v>61</v>
      </c>
      <c r="F979" s="34">
        <f>SUM(F977:F978)</f>
        <v>263670</v>
      </c>
    </row>
    <row r="980" spans="1:6" ht="15" customHeight="1">
      <c r="A980" s="23"/>
      <c r="B980" s="29"/>
      <c r="C980" s="25"/>
      <c r="D980" s="26"/>
      <c r="E980" s="33" t="str">
        <f>'[291]ANALISA HS'!E2539</f>
        <v>Nilai HSPK :</v>
      </c>
      <c r="F980" s="35">
        <f>F979+F976</f>
        <v>647670</v>
      </c>
    </row>
    <row r="981" spans="1:6" ht="15" customHeight="1">
      <c r="A981" s="54"/>
      <c r="B981" s="55"/>
      <c r="C981" s="56"/>
      <c r="D981" s="57"/>
      <c r="E981" s="58"/>
      <c r="F981" s="59"/>
    </row>
    <row r="982" spans="1:6" ht="15" customHeight="1">
      <c r="A982" s="17"/>
      <c r="B982" s="18" t="s">
        <v>694</v>
      </c>
      <c r="C982" s="19"/>
      <c r="D982" s="20" t="s">
        <v>14</v>
      </c>
      <c r="E982" s="21"/>
      <c r="F982" s="22"/>
    </row>
    <row r="983" spans="1:6" ht="15" customHeight="1">
      <c r="A983" s="23"/>
      <c r="B983" s="114" t="s">
        <v>552</v>
      </c>
      <c r="C983" s="25"/>
      <c r="D983" s="26"/>
      <c r="E983" s="27"/>
      <c r="F983" s="28"/>
    </row>
    <row r="984" spans="1:6" ht="15" customHeight="1">
      <c r="A984" s="23"/>
      <c r="B984" s="29" t="s">
        <v>553</v>
      </c>
      <c r="C984" s="30">
        <v>2.0999999999999999E-3</v>
      </c>
      <c r="D984" s="26" t="s">
        <v>68</v>
      </c>
      <c r="E984" s="31">
        <f>GAJI!D8</f>
        <v>150000</v>
      </c>
      <c r="F984" s="32">
        <f>C984*E984</f>
        <v>315</v>
      </c>
    </row>
    <row r="985" spans="1:6" ht="15" customHeight="1">
      <c r="A985" s="23"/>
      <c r="B985" s="29" t="s">
        <v>640</v>
      </c>
      <c r="C985" s="30">
        <v>4.3E-3</v>
      </c>
      <c r="D985" s="26" t="s">
        <v>68</v>
      </c>
      <c r="E985" s="31">
        <f>GAJI!D11</f>
        <v>140000</v>
      </c>
      <c r="F985" s="32">
        <f>C985*E985</f>
        <v>602</v>
      </c>
    </row>
    <row r="986" spans="1:6" ht="15" customHeight="1">
      <c r="A986" s="23"/>
      <c r="B986" s="29" t="s">
        <v>647</v>
      </c>
      <c r="C986" s="30">
        <v>4.2999999999999997E-2</v>
      </c>
      <c r="D986" s="26" t="s">
        <v>68</v>
      </c>
      <c r="E986" s="31">
        <f>GAJI!D18</f>
        <v>135000</v>
      </c>
      <c r="F986" s="32">
        <f>C986*E986</f>
        <v>5804.9999999999991</v>
      </c>
    </row>
    <row r="987" spans="1:6" ht="15" customHeight="1">
      <c r="A987" s="23"/>
      <c r="B987" s="29" t="s">
        <v>645</v>
      </c>
      <c r="C987" s="30">
        <v>4.2999999999999997E-2</v>
      </c>
      <c r="D987" s="26" t="s">
        <v>68</v>
      </c>
      <c r="E987" s="31">
        <f>GAJI!D26</f>
        <v>100000</v>
      </c>
      <c r="F987" s="32">
        <f>C987*E987</f>
        <v>4300</v>
      </c>
    </row>
    <row r="988" spans="1:6" ht="15" customHeight="1">
      <c r="A988" s="23"/>
      <c r="B988" s="24" t="s">
        <v>732</v>
      </c>
      <c r="C988" s="25"/>
      <c r="D988" s="26"/>
      <c r="E988" s="33" t="s">
        <v>61</v>
      </c>
      <c r="F988" s="34">
        <f>SUM(F984:F987)</f>
        <v>11022</v>
      </c>
    </row>
    <row r="989" spans="1:6" ht="15" customHeight="1">
      <c r="A989" s="23"/>
      <c r="B989" s="29" t="s">
        <v>202</v>
      </c>
      <c r="C989" s="30">
        <v>1.1000000000000001</v>
      </c>
      <c r="D989" s="26" t="s">
        <v>14</v>
      </c>
      <c r="E989" s="31">
        <f>GAJI!D84</f>
        <v>125000</v>
      </c>
      <c r="F989" s="32">
        <f>C989*E989</f>
        <v>137500</v>
      </c>
    </row>
    <row r="990" spans="1:6" ht="15" customHeight="1">
      <c r="A990" s="23"/>
      <c r="B990" s="29" t="s">
        <v>203</v>
      </c>
      <c r="C990" s="30">
        <v>2</v>
      </c>
      <c r="D990" s="26" t="s">
        <v>129</v>
      </c>
      <c r="E990" s="31">
        <f>GAJI!D85</f>
        <v>810</v>
      </c>
      <c r="F990" s="32">
        <f>C990*E990</f>
        <v>1620</v>
      </c>
    </row>
    <row r="991" spans="1:6" ht="15" customHeight="1">
      <c r="A991" s="23"/>
      <c r="B991" s="29" t="s">
        <v>204</v>
      </c>
      <c r="C991" s="30">
        <v>0.06</v>
      </c>
      <c r="D991" s="26" t="s">
        <v>205</v>
      </c>
      <c r="E991" s="31">
        <f>GAJI!D86</f>
        <v>40000</v>
      </c>
      <c r="F991" s="32">
        <f>C991*E991</f>
        <v>2400</v>
      </c>
    </row>
    <row r="992" spans="1:6" ht="15" customHeight="1">
      <c r="A992" s="23"/>
      <c r="B992" s="29"/>
      <c r="C992" s="25"/>
      <c r="D992" s="26"/>
      <c r="E992" s="33" t="s">
        <v>61</v>
      </c>
      <c r="F992" s="34">
        <f>SUM(F989:F991)</f>
        <v>141520</v>
      </c>
    </row>
    <row r="993" spans="1:6" ht="15" customHeight="1">
      <c r="A993" s="23"/>
      <c r="B993" s="29"/>
      <c r="C993" s="25"/>
      <c r="D993" s="26"/>
      <c r="E993" s="33" t="s">
        <v>66</v>
      </c>
      <c r="F993" s="35">
        <f>SUM(F992,F988)</f>
        <v>152542</v>
      </c>
    </row>
    <row r="994" spans="1:6" ht="15" customHeight="1" thickBot="1">
      <c r="A994" s="78"/>
      <c r="B994" s="79"/>
      <c r="C994" s="66"/>
      <c r="D994" s="67"/>
      <c r="E994" s="68"/>
      <c r="F994" s="69"/>
    </row>
    <row r="995" spans="1:6" ht="15" customHeight="1">
      <c r="A995" s="70"/>
      <c r="B995" s="77" t="s">
        <v>695</v>
      </c>
      <c r="C995" s="72"/>
      <c r="D995" s="73" t="s">
        <v>14</v>
      </c>
      <c r="E995" s="74"/>
      <c r="F995" s="75"/>
    </row>
    <row r="996" spans="1:6" ht="15" customHeight="1">
      <c r="A996" s="23"/>
      <c r="B996" s="114" t="s">
        <v>552</v>
      </c>
      <c r="C996" s="25"/>
      <c r="D996" s="26"/>
      <c r="E996" s="27"/>
      <c r="F996" s="28"/>
    </row>
    <row r="997" spans="1:6" ht="15" customHeight="1">
      <c r="A997" s="23"/>
      <c r="B997" s="29" t="s">
        <v>553</v>
      </c>
      <c r="C997" s="30">
        <v>2.2000000000000001E-3</v>
      </c>
      <c r="D997" s="26" t="s">
        <v>68</v>
      </c>
      <c r="E997" s="31">
        <f>GAJI!D8</f>
        <v>150000</v>
      </c>
      <c r="F997" s="32">
        <f>C997*E997</f>
        <v>330</v>
      </c>
    </row>
    <row r="998" spans="1:6" ht="15" customHeight="1">
      <c r="A998" s="23"/>
      <c r="B998" s="29" t="s">
        <v>640</v>
      </c>
      <c r="C998" s="30">
        <v>4.3E-3</v>
      </c>
      <c r="D998" s="26" t="s">
        <v>68</v>
      </c>
      <c r="E998" s="31">
        <f>GAJI!D11</f>
        <v>140000</v>
      </c>
      <c r="F998" s="32">
        <f>C998*E998</f>
        <v>602</v>
      </c>
    </row>
    <row r="999" spans="1:6" ht="15" customHeight="1">
      <c r="A999" s="23"/>
      <c r="B999" s="29" t="s">
        <v>647</v>
      </c>
      <c r="C999" s="30">
        <v>4.2999999999999997E-2</v>
      </c>
      <c r="D999" s="26" t="s">
        <v>68</v>
      </c>
      <c r="E999" s="31">
        <f>GAJI!D18</f>
        <v>135000</v>
      </c>
      <c r="F999" s="32">
        <f>C999*E999</f>
        <v>5804.9999999999991</v>
      </c>
    </row>
    <row r="1000" spans="1:6" ht="15" customHeight="1">
      <c r="A1000" s="23"/>
      <c r="B1000" s="29" t="s">
        <v>645</v>
      </c>
      <c r="C1000" s="30">
        <v>4.2999999999999997E-2</v>
      </c>
      <c r="D1000" s="26" t="s">
        <v>68</v>
      </c>
      <c r="E1000" s="31">
        <f>GAJI!D26</f>
        <v>100000</v>
      </c>
      <c r="F1000" s="32">
        <f>C1000*E1000</f>
        <v>4300</v>
      </c>
    </row>
    <row r="1001" spans="1:6" ht="15" customHeight="1">
      <c r="A1001" s="23"/>
      <c r="B1001" s="24" t="s">
        <v>732</v>
      </c>
      <c r="C1001" s="25"/>
      <c r="D1001" s="26"/>
      <c r="E1001" s="33" t="s">
        <v>61</v>
      </c>
      <c r="F1001" s="34">
        <f>SUM(F997:F1000)</f>
        <v>11037</v>
      </c>
    </row>
    <row r="1002" spans="1:6" ht="15" customHeight="1">
      <c r="A1002" s="23"/>
      <c r="B1002" s="29" t="s">
        <v>206</v>
      </c>
      <c r="C1002" s="30">
        <v>1.1000000000000001</v>
      </c>
      <c r="D1002" s="26" t="s">
        <v>14</v>
      </c>
      <c r="E1002" s="31">
        <f>GAJI!D87</f>
        <v>140000</v>
      </c>
      <c r="F1002" s="32">
        <f>C1002*E1002</f>
        <v>154000</v>
      </c>
    </row>
    <row r="1003" spans="1:6" ht="15" customHeight="1">
      <c r="A1003" s="23"/>
      <c r="B1003" s="29" t="s">
        <v>204</v>
      </c>
      <c r="C1003" s="30">
        <v>0.06</v>
      </c>
      <c r="D1003" s="26" t="s">
        <v>205</v>
      </c>
      <c r="E1003" s="31">
        <f>GAJI!D86</f>
        <v>40000</v>
      </c>
      <c r="F1003" s="32">
        <f>C1003*E1003</f>
        <v>2400</v>
      </c>
    </row>
    <row r="1004" spans="1:6" ht="15" customHeight="1">
      <c r="A1004" s="23"/>
      <c r="B1004" s="29" t="s">
        <v>203</v>
      </c>
      <c r="C1004" s="30">
        <v>2</v>
      </c>
      <c r="D1004" s="26" t="s">
        <v>129</v>
      </c>
      <c r="E1004" s="31">
        <f>GAJI!D85</f>
        <v>810</v>
      </c>
      <c r="F1004" s="32">
        <f>C1004*E1004</f>
        <v>1620</v>
      </c>
    </row>
    <row r="1005" spans="1:6" ht="15" customHeight="1">
      <c r="A1005" s="23"/>
      <c r="B1005" s="29"/>
      <c r="C1005" s="25"/>
      <c r="D1005" s="26"/>
      <c r="E1005" s="33" t="s">
        <v>61</v>
      </c>
      <c r="F1005" s="34">
        <f>SUM(F1002:F1004)</f>
        <v>158020</v>
      </c>
    </row>
    <row r="1006" spans="1:6" ht="15" customHeight="1">
      <c r="A1006" s="23"/>
      <c r="B1006" s="29"/>
      <c r="C1006" s="25"/>
      <c r="D1006" s="26"/>
      <c r="E1006" s="33" t="s">
        <v>66</v>
      </c>
      <c r="F1006" s="35">
        <f>SUM(F1005,F1001)</f>
        <v>169057</v>
      </c>
    </row>
    <row r="1007" spans="1:6" s="111" customFormat="1" ht="15" customHeight="1">
      <c r="A1007" s="23"/>
      <c r="B1007" s="29"/>
      <c r="C1007" s="25"/>
      <c r="D1007" s="26"/>
      <c r="E1007" s="33"/>
      <c r="F1007" s="34"/>
    </row>
    <row r="1008" spans="1:6" ht="15" customHeight="1">
      <c r="A1008" s="17"/>
      <c r="B1008" s="18" t="s">
        <v>696</v>
      </c>
      <c r="C1008" s="19"/>
      <c r="D1008" s="20" t="s">
        <v>45</v>
      </c>
      <c r="E1008" s="21"/>
      <c r="F1008" s="22"/>
    </row>
    <row r="1009" spans="1:6" ht="15" customHeight="1">
      <c r="A1009" s="23"/>
      <c r="B1009" s="29" t="str">
        <f>[290]ARITMATIK!C226</f>
        <v>Kusen Alumunium Profil 4" Dark Brown</v>
      </c>
      <c r="C1009" s="30">
        <f>[290]ARITMATIK!F226</f>
        <v>13.900000000000002</v>
      </c>
      <c r="D1009" s="26" t="str">
        <f>[290]ARITMATIK!G226</f>
        <v>m1</v>
      </c>
      <c r="E1009" s="31">
        <f>$F$993</f>
        <v>152542</v>
      </c>
      <c r="F1009" s="32">
        <f t="shared" ref="F1009:F1018" si="51">C1009*E1009</f>
        <v>2120333.8000000003</v>
      </c>
    </row>
    <row r="1010" spans="1:6" ht="15" customHeight="1">
      <c r="A1010" s="23"/>
      <c r="B1010" s="29" t="str">
        <f>[290]ARITMATIK!C227</f>
        <v>Daun Pintu WPC</v>
      </c>
      <c r="C1010" s="30">
        <f>[290]ARITMATIK!F227</f>
        <v>1.8</v>
      </c>
      <c r="D1010" s="26" t="str">
        <f>[290]ARITMATIK!G227</f>
        <v>m2</v>
      </c>
      <c r="E1010" s="31">
        <v>1250000</v>
      </c>
      <c r="F1010" s="32">
        <f t="shared" si="51"/>
        <v>2250000</v>
      </c>
    </row>
    <row r="1011" spans="1:6" ht="15" customHeight="1">
      <c r="A1011" s="23"/>
      <c r="B1011" s="29" t="str">
        <f>[290]ARITMATIK!C228</f>
        <v>Slimar Jendela Alumunium 3/5 Dark Brown</v>
      </c>
      <c r="C1011" s="30">
        <f>[290]ARITMATIK!F228</f>
        <v>11.9</v>
      </c>
      <c r="D1011" s="26" t="str">
        <f>[290]ARITMATIK!G228</f>
        <v>m1</v>
      </c>
      <c r="E1011" s="31">
        <f>$F$1006</f>
        <v>169057</v>
      </c>
      <c r="F1011" s="32">
        <f t="shared" si="51"/>
        <v>2011778.3</v>
      </c>
    </row>
    <row r="1012" spans="1:6" ht="15" customHeight="1">
      <c r="A1012" s="23"/>
      <c r="B1012" s="29" t="str">
        <f>[290]ARITMATIK!C229</f>
        <v>Kaca 5 mm</v>
      </c>
      <c r="C1012" s="30">
        <f>[290]ARITMATIK!F229</f>
        <v>3.2</v>
      </c>
      <c r="D1012" s="26" t="str">
        <f>[290]ARITMATIK!G229</f>
        <v>m2</v>
      </c>
      <c r="E1012" s="31">
        <f>$F$944</f>
        <v>326462.5</v>
      </c>
      <c r="F1012" s="32">
        <f t="shared" si="51"/>
        <v>1044680</v>
      </c>
    </row>
    <row r="1013" spans="1:6" ht="15" customHeight="1">
      <c r="A1013" s="23"/>
      <c r="B1013" s="29" t="str">
        <f>[290]ARITMATIK!C230</f>
        <v>Pemasangan Lock Case</v>
      </c>
      <c r="C1013" s="30">
        <f>[290]ARITMATIK!F230</f>
        <v>1</v>
      </c>
      <c r="D1013" s="26" t="str">
        <f>[290]ARITMATIK!G230</f>
        <v>Unit</v>
      </c>
      <c r="E1013" s="31">
        <f>GAJI!$D$75</f>
        <v>350000</v>
      </c>
      <c r="F1013" s="32">
        <f t="shared" si="51"/>
        <v>350000</v>
      </c>
    </row>
    <row r="1014" spans="1:6" ht="15" customHeight="1">
      <c r="A1014" s="23"/>
      <c r="B1014" s="29" t="str">
        <f>[290]ARITMATIK!C231</f>
        <v>Pemasangan Handle Pintu Tunggal</v>
      </c>
      <c r="C1014" s="30">
        <f>[290]ARITMATIK!F231</f>
        <v>1</v>
      </c>
      <c r="D1014" s="26" t="str">
        <f>[290]ARITMATIK!G231</f>
        <v>Stel</v>
      </c>
      <c r="E1014" s="31">
        <f>GAJI!$D$76</f>
        <v>250000</v>
      </c>
      <c r="F1014" s="32">
        <f t="shared" si="51"/>
        <v>250000</v>
      </c>
    </row>
    <row r="1015" spans="1:6" ht="15" customHeight="1">
      <c r="A1015" s="23"/>
      <c r="B1015" s="29" t="str">
        <f>[290]ARITMATIK!C232</f>
        <v>Pemasangan Steel Hinge</v>
      </c>
      <c r="C1015" s="30">
        <f>[290]ARITMATIK!F232</f>
        <v>2</v>
      </c>
      <c r="D1015" s="26" t="str">
        <f>[290]ARITMATIK!G232</f>
        <v>Stel</v>
      </c>
      <c r="E1015" s="31">
        <f>GAJI!$D$78</f>
        <v>75000</v>
      </c>
      <c r="F1015" s="32">
        <f t="shared" si="51"/>
        <v>150000</v>
      </c>
    </row>
    <row r="1016" spans="1:6" ht="15" customHeight="1">
      <c r="A1016" s="23"/>
      <c r="B1016" s="29" t="str">
        <f>[290]ARITMATIK!C233</f>
        <v>Pemasangan Pivot Hinge</v>
      </c>
      <c r="C1016" s="30">
        <f>[290]ARITMATIK!F233</f>
        <v>2</v>
      </c>
      <c r="D1016" s="26" t="str">
        <f>[290]ARITMATIK!G233</f>
        <v>Stel</v>
      </c>
      <c r="E1016" s="31">
        <f>GAJI!$D$79</f>
        <v>425000</v>
      </c>
      <c r="F1016" s="32">
        <f t="shared" si="51"/>
        <v>850000</v>
      </c>
    </row>
    <row r="1017" spans="1:6" ht="15" customHeight="1">
      <c r="A1017" s="23"/>
      <c r="B1017" s="29" t="str">
        <f>[290]ARITMATIK!C234</f>
        <v>Pemasangan Rambuncis</v>
      </c>
      <c r="C1017" s="30">
        <f>[290]ARITMATIK!F234</f>
        <v>2</v>
      </c>
      <c r="D1017" s="26" t="str">
        <f>[290]ARITMATIK!G234</f>
        <v>Unit</v>
      </c>
      <c r="E1017" s="31">
        <f>GAJI!$D$82</f>
        <v>15000</v>
      </c>
      <c r="F1017" s="32">
        <f t="shared" si="51"/>
        <v>30000</v>
      </c>
    </row>
    <row r="1018" spans="1:6" ht="15" customHeight="1">
      <c r="A1018" s="23"/>
      <c r="B1018" s="29" t="str">
        <f>[290]ARITMATIK!C235</f>
        <v>Pemasangan Door Stoper</v>
      </c>
      <c r="C1018" s="30">
        <f>[290]ARITMATIK!F235</f>
        <v>1</v>
      </c>
      <c r="D1018" s="26" t="str">
        <f>[290]ARITMATIK!G235</f>
        <v>Unit</v>
      </c>
      <c r="E1018" s="31">
        <f>GAJI!$D$80</f>
        <v>35000</v>
      </c>
      <c r="F1018" s="32">
        <f t="shared" si="51"/>
        <v>35000</v>
      </c>
    </row>
    <row r="1019" spans="1:6" ht="15" customHeight="1">
      <c r="A1019" s="23"/>
      <c r="B1019" s="29"/>
      <c r="C1019" s="25"/>
      <c r="D1019" s="26"/>
      <c r="E1019" s="33" t="s">
        <v>61</v>
      </c>
      <c r="F1019" s="34">
        <f>SUM(F1009:F1018)</f>
        <v>9091792.1000000015</v>
      </c>
    </row>
    <row r="1020" spans="1:6" ht="15" customHeight="1">
      <c r="A1020" s="23"/>
      <c r="B1020" s="29"/>
      <c r="C1020" s="25"/>
      <c r="D1020" s="26"/>
      <c r="E1020" s="33" t="s">
        <v>66</v>
      </c>
      <c r="F1020" s="35">
        <f>F1019</f>
        <v>9091792.1000000015</v>
      </c>
    </row>
    <row r="1021" spans="1:6" ht="15" customHeight="1">
      <c r="A1021" s="23"/>
      <c r="B1021" s="29"/>
      <c r="C1021" s="30"/>
      <c r="D1021" s="26"/>
      <c r="E1021" s="31"/>
      <c r="F1021" s="32"/>
    </row>
    <row r="1022" spans="1:6" ht="15" customHeight="1">
      <c r="A1022" s="17"/>
      <c r="B1022" s="18" t="s">
        <v>697</v>
      </c>
      <c r="C1022" s="19"/>
      <c r="D1022" s="20" t="s">
        <v>45</v>
      </c>
      <c r="E1022" s="21"/>
      <c r="F1022" s="22"/>
    </row>
    <row r="1023" spans="1:6" ht="15" customHeight="1">
      <c r="A1023" s="23"/>
      <c r="B1023" s="29" t="str">
        <f>[290]ARITMATIK!C480</f>
        <v>Kusen Alumunium Profil 4" Dark Brown</v>
      </c>
      <c r="C1023" s="30">
        <f>[290]ARITMATIK!F480</f>
        <v>13.900000000000002</v>
      </c>
      <c r="D1023" s="26" t="str">
        <f>[290]ARITMATIK!G480</f>
        <v>m1</v>
      </c>
      <c r="E1023" s="31">
        <f>$F$993</f>
        <v>152542</v>
      </c>
      <c r="F1023" s="32">
        <f t="shared" ref="F1023:F1106" si="52">C1023*E1023</f>
        <v>2120333.8000000003</v>
      </c>
    </row>
    <row r="1024" spans="1:6" ht="15" customHeight="1">
      <c r="A1024" s="23"/>
      <c r="B1024" s="29" t="str">
        <f>[290]ARITMATIK!C481</f>
        <v>Slimar Pintu Alumunium 3/5 Dark Brown</v>
      </c>
      <c r="C1024" s="30">
        <f>[290]ARITMATIK!F481</f>
        <v>6.15</v>
      </c>
      <c r="D1024" s="26" t="str">
        <f>[290]ARITMATIK!G481</f>
        <v>m1</v>
      </c>
      <c r="E1024" s="31">
        <f t="shared" ref="E1024:E1025" si="53">$F$1006</f>
        <v>169057</v>
      </c>
      <c r="F1024" s="32">
        <f t="shared" si="52"/>
        <v>1039700.55</v>
      </c>
    </row>
    <row r="1025" spans="1:6" ht="15" customHeight="1">
      <c r="A1025" s="23"/>
      <c r="B1025" s="29" t="str">
        <f>[290]ARITMATIK!C482</f>
        <v>Slimar Jendela Alumunium 3/5 Dark Brown</v>
      </c>
      <c r="C1025" s="30">
        <f>[290]ARITMATIK!F482</f>
        <v>5.95</v>
      </c>
      <c r="D1025" s="26" t="str">
        <f>[290]ARITMATIK!G482</f>
        <v>m1</v>
      </c>
      <c r="E1025" s="31">
        <f t="shared" si="53"/>
        <v>169057</v>
      </c>
      <c r="F1025" s="32">
        <f t="shared" si="52"/>
        <v>1005889.15</v>
      </c>
    </row>
    <row r="1026" spans="1:6" ht="15" customHeight="1">
      <c r="A1026" s="23"/>
      <c r="B1026" s="29" t="str">
        <f>[290]ARITMATIK!C483</f>
        <v>Kaca 5 mm</v>
      </c>
      <c r="C1026" s="30">
        <f>[290]ARITMATIK!F483</f>
        <v>4.5500000000000007</v>
      </c>
      <c r="D1026" s="26" t="str">
        <f>[290]ARITMATIK!G483</f>
        <v>m2</v>
      </c>
      <c r="E1026" s="31">
        <f>$F$944</f>
        <v>326462.5</v>
      </c>
      <c r="F1026" s="32">
        <f t="shared" si="52"/>
        <v>1485404.3750000002</v>
      </c>
    </row>
    <row r="1027" spans="1:6" ht="15" customHeight="1">
      <c r="A1027" s="23"/>
      <c r="B1027" s="29" t="str">
        <f>[290]ARITMATIK!C484</f>
        <v>Pemasangan Lock Case</v>
      </c>
      <c r="C1027" s="30">
        <f>[290]ARITMATIK!F484</f>
        <v>1</v>
      </c>
      <c r="D1027" s="26" t="str">
        <f>[290]ARITMATIK!G484</f>
        <v>Unit</v>
      </c>
      <c r="E1027" s="31">
        <f>GAJI!$D$75</f>
        <v>350000</v>
      </c>
      <c r="F1027" s="32">
        <f t="shared" si="52"/>
        <v>350000</v>
      </c>
    </row>
    <row r="1028" spans="1:6" ht="15" customHeight="1">
      <c r="A1028" s="23"/>
      <c r="B1028" s="29" t="str">
        <f>[290]ARITMATIK!C485</f>
        <v>Pemasangan Handle Pintu Tunggal</v>
      </c>
      <c r="C1028" s="30">
        <f>[290]ARITMATIK!F485</f>
        <v>1</v>
      </c>
      <c r="D1028" s="26" t="str">
        <f>[290]ARITMATIK!G485</f>
        <v>Stel</v>
      </c>
      <c r="E1028" s="31">
        <f>GAJI!$D$76</f>
        <v>250000</v>
      </c>
      <c r="F1028" s="32">
        <f t="shared" si="52"/>
        <v>250000</v>
      </c>
    </row>
    <row r="1029" spans="1:6" ht="15" customHeight="1">
      <c r="A1029" s="23"/>
      <c r="B1029" s="29" t="str">
        <f>[290]ARITMATIK!C486</f>
        <v>Pemasangan Steel Hinge</v>
      </c>
      <c r="C1029" s="30">
        <f>[290]ARITMATIK!F486</f>
        <v>2</v>
      </c>
      <c r="D1029" s="26" t="str">
        <f>[290]ARITMATIK!G486</f>
        <v>Stel</v>
      </c>
      <c r="E1029" s="31">
        <f>GAJI!$D$78</f>
        <v>75000</v>
      </c>
      <c r="F1029" s="32">
        <f t="shared" si="52"/>
        <v>150000</v>
      </c>
    </row>
    <row r="1030" spans="1:6" ht="15" customHeight="1">
      <c r="A1030" s="23"/>
      <c r="B1030" s="29" t="str">
        <f>[290]ARITMATIK!C487</f>
        <v>Pemasangan Pivot Hinge</v>
      </c>
      <c r="C1030" s="30">
        <f>[290]ARITMATIK!F487</f>
        <v>1</v>
      </c>
      <c r="D1030" s="26" t="str">
        <f>[290]ARITMATIK!G487</f>
        <v>Stel</v>
      </c>
      <c r="E1030" s="31">
        <f>GAJI!$D$79</f>
        <v>425000</v>
      </c>
      <c r="F1030" s="32">
        <f t="shared" si="52"/>
        <v>425000</v>
      </c>
    </row>
    <row r="1031" spans="1:6" ht="15" customHeight="1">
      <c r="A1031" s="23"/>
      <c r="B1031" s="29" t="str">
        <f>[290]ARITMATIK!C488</f>
        <v>Pemasangan Rambuncis</v>
      </c>
      <c r="C1031" s="30">
        <f>[290]ARITMATIK!F488</f>
        <v>1</v>
      </c>
      <c r="D1031" s="26" t="str">
        <f>[290]ARITMATIK!G488</f>
        <v>Unit</v>
      </c>
      <c r="E1031" s="31">
        <f>GAJI!$D$82</f>
        <v>15000</v>
      </c>
      <c r="F1031" s="32">
        <f t="shared" si="52"/>
        <v>15000</v>
      </c>
    </row>
    <row r="1032" spans="1:6" ht="15" customHeight="1">
      <c r="A1032" s="23"/>
      <c r="B1032" s="29" t="str">
        <f>[290]ARITMATIK!C489</f>
        <v>Pemasangan Door Stoper</v>
      </c>
      <c r="C1032" s="30">
        <f>[290]ARITMATIK!F489</f>
        <v>1</v>
      </c>
      <c r="D1032" s="26" t="str">
        <f>[290]ARITMATIK!G489</f>
        <v>Unit</v>
      </c>
      <c r="E1032" s="31">
        <f>GAJI!$D$80</f>
        <v>35000</v>
      </c>
      <c r="F1032" s="32">
        <f t="shared" si="52"/>
        <v>35000</v>
      </c>
    </row>
    <row r="1033" spans="1:6" ht="15" customHeight="1">
      <c r="A1033" s="23"/>
      <c r="B1033" s="29"/>
      <c r="C1033" s="30"/>
      <c r="D1033" s="26"/>
      <c r="E1033" s="33" t="s">
        <v>61</v>
      </c>
      <c r="F1033" s="34">
        <f>SUM(F1023:F1032)</f>
        <v>6876327.8750000009</v>
      </c>
    </row>
    <row r="1034" spans="1:6" ht="15" customHeight="1">
      <c r="A1034" s="23"/>
      <c r="B1034" s="29"/>
      <c r="C1034" s="30"/>
      <c r="D1034" s="26"/>
      <c r="E1034" s="33" t="s">
        <v>66</v>
      </c>
      <c r="F1034" s="35">
        <f>F1033</f>
        <v>6876327.8750000009</v>
      </c>
    </row>
    <row r="1035" spans="1:6" ht="15" customHeight="1">
      <c r="A1035" s="23"/>
      <c r="B1035" s="29"/>
      <c r="C1035" s="30"/>
      <c r="D1035" s="26"/>
      <c r="E1035" s="31"/>
      <c r="F1035" s="32"/>
    </row>
    <row r="1036" spans="1:6" ht="15" customHeight="1">
      <c r="A1036" s="17"/>
      <c r="B1036" s="18" t="s">
        <v>696</v>
      </c>
      <c r="C1036" s="19"/>
      <c r="D1036" s="20" t="s">
        <v>45</v>
      </c>
      <c r="E1036" s="21"/>
      <c r="F1036" s="22"/>
    </row>
    <row r="1037" spans="1:6" ht="15" customHeight="1">
      <c r="A1037" s="23"/>
      <c r="B1037" s="29" t="str">
        <f>[290]A10!B17</f>
        <v>Kusen Alumunium Profil 4" Dark Brown</v>
      </c>
      <c r="C1037" s="30">
        <f>[290]A10!D17</f>
        <v>12.709999999999999</v>
      </c>
      <c r="D1037" s="26" t="str">
        <f>[290]A10!K17</f>
        <v>m1</v>
      </c>
      <c r="E1037" s="31">
        <f>$F$993</f>
        <v>152542</v>
      </c>
      <c r="F1037" s="32">
        <f t="shared" ref="F1037:F1046" si="54">C1037*E1037</f>
        <v>1938808.8199999998</v>
      </c>
    </row>
    <row r="1038" spans="1:6" ht="15" customHeight="1">
      <c r="A1038" s="23"/>
      <c r="B1038" s="29" t="str">
        <f>[290]A10!B18</f>
        <v>Daun Pintu WPC</v>
      </c>
      <c r="C1038" s="30">
        <f>[290]A10!D18</f>
        <v>2.6105</v>
      </c>
      <c r="D1038" s="26" t="str">
        <f>[290]A10!K18</f>
        <v>m2</v>
      </c>
      <c r="E1038" s="31">
        <v>1250000</v>
      </c>
      <c r="F1038" s="32">
        <f t="shared" si="54"/>
        <v>3263125</v>
      </c>
    </row>
    <row r="1039" spans="1:6" ht="15" customHeight="1">
      <c r="A1039" s="23"/>
      <c r="B1039" s="29" t="str">
        <f>[290]A10!B19</f>
        <v>Slimar Jendela Alumunium 3/5 Dark Brown</v>
      </c>
      <c r="C1039" s="30">
        <f>[290]A10!D19</f>
        <v>11.16</v>
      </c>
      <c r="D1039" s="26" t="str">
        <f>[290]A10!K19</f>
        <v>m1</v>
      </c>
      <c r="E1039" s="31">
        <f>$F$1006</f>
        <v>169057</v>
      </c>
      <c r="F1039" s="32">
        <f t="shared" si="54"/>
        <v>1886676.12</v>
      </c>
    </row>
    <row r="1040" spans="1:6" ht="15" customHeight="1">
      <c r="A1040" s="23"/>
      <c r="B1040" s="29" t="str">
        <f>[290]A10!B20</f>
        <v>Kaca 5 mm</v>
      </c>
      <c r="C1040" s="30">
        <f>[290]A10!D20</f>
        <v>1.9259999999999999</v>
      </c>
      <c r="D1040" s="26" t="str">
        <f>[290]A10!K20</f>
        <v>m2</v>
      </c>
      <c r="E1040" s="31">
        <f>$F$944</f>
        <v>326462.5</v>
      </c>
      <c r="F1040" s="32">
        <f t="shared" si="54"/>
        <v>628766.77500000002</v>
      </c>
    </row>
    <row r="1041" spans="1:6" ht="15" customHeight="1">
      <c r="A1041" s="23"/>
      <c r="B1041" s="29" t="str">
        <f>[290]A10!B21</f>
        <v>Pemasangan Lock Case</v>
      </c>
      <c r="C1041" s="30">
        <f>[290]A10!D21</f>
        <v>2</v>
      </c>
      <c r="D1041" s="26" t="str">
        <f>[290]A10!K21</f>
        <v>Unit</v>
      </c>
      <c r="E1041" s="31">
        <f>GAJI!$D$75</f>
        <v>350000</v>
      </c>
      <c r="F1041" s="32">
        <f t="shared" si="54"/>
        <v>700000</v>
      </c>
    </row>
    <row r="1042" spans="1:6" ht="15" customHeight="1">
      <c r="A1042" s="23"/>
      <c r="B1042" s="29" t="str">
        <f>[290]A10!B22</f>
        <v>Pemasangan Handle Pintu Tunggal</v>
      </c>
      <c r="C1042" s="30">
        <f>[290]A10!D22</f>
        <v>2</v>
      </c>
      <c r="D1042" s="26" t="str">
        <f>[290]A10!K22</f>
        <v>Stel</v>
      </c>
      <c r="E1042" s="31">
        <f>GAJI!$D$76</f>
        <v>250000</v>
      </c>
      <c r="F1042" s="32">
        <f t="shared" si="54"/>
        <v>500000</v>
      </c>
    </row>
    <row r="1043" spans="1:6" ht="15" customHeight="1">
      <c r="A1043" s="23"/>
      <c r="B1043" s="29" t="str">
        <f>[290]A10!B23</f>
        <v>Pemasangan Steel Hinge</v>
      </c>
      <c r="C1043" s="30">
        <f>[290]A10!D23</f>
        <v>2</v>
      </c>
      <c r="D1043" s="26" t="str">
        <f>[290]A10!K23</f>
        <v>Stel</v>
      </c>
      <c r="E1043" s="31">
        <f>GAJI!$D$78</f>
        <v>75000</v>
      </c>
      <c r="F1043" s="32">
        <f t="shared" si="54"/>
        <v>150000</v>
      </c>
    </row>
    <row r="1044" spans="1:6" ht="15" customHeight="1">
      <c r="A1044" s="23"/>
      <c r="B1044" s="29" t="str">
        <f>[290]A10!B24</f>
        <v>Pemasangan Pivot Hinge</v>
      </c>
      <c r="C1044" s="30">
        <f>[290]A10!D24</f>
        <v>2</v>
      </c>
      <c r="D1044" s="26" t="str">
        <f>[290]A10!K24</f>
        <v>Stel</v>
      </c>
      <c r="E1044" s="31">
        <f>GAJI!$D$79</f>
        <v>425000</v>
      </c>
      <c r="F1044" s="32">
        <f t="shared" si="54"/>
        <v>850000</v>
      </c>
    </row>
    <row r="1045" spans="1:6" ht="15" customHeight="1">
      <c r="A1045" s="23"/>
      <c r="B1045" s="29" t="str">
        <f>[290]A10!B25</f>
        <v>Pemasangan Rambuncis</v>
      </c>
      <c r="C1045" s="30">
        <f>[290]A10!D25</f>
        <v>2</v>
      </c>
      <c r="D1045" s="26" t="str">
        <f>[290]A10!K25</f>
        <v>Unit</v>
      </c>
      <c r="E1045" s="31">
        <f>GAJI!$D$82</f>
        <v>15000</v>
      </c>
      <c r="F1045" s="32">
        <f t="shared" si="54"/>
        <v>30000</v>
      </c>
    </row>
    <row r="1046" spans="1:6" ht="15" customHeight="1">
      <c r="A1046" s="23"/>
      <c r="B1046" s="29" t="str">
        <f>[290]A10!B26</f>
        <v>Pemasangan Door Stoper</v>
      </c>
      <c r="C1046" s="30">
        <f>[290]A10!D26</f>
        <v>2</v>
      </c>
      <c r="D1046" s="26" t="str">
        <f>[290]A10!K26</f>
        <v>Unit</v>
      </c>
      <c r="E1046" s="31">
        <f>GAJI!$D$80</f>
        <v>35000</v>
      </c>
      <c r="F1046" s="32">
        <f t="shared" si="54"/>
        <v>70000</v>
      </c>
    </row>
    <row r="1047" spans="1:6" ht="15" customHeight="1">
      <c r="A1047" s="23"/>
      <c r="B1047" s="29"/>
      <c r="C1047" s="25"/>
      <c r="D1047" s="26"/>
      <c r="E1047" s="33" t="s">
        <v>61</v>
      </c>
      <c r="F1047" s="34">
        <f>SUM(F1037:F1046)</f>
        <v>10017376.715</v>
      </c>
    </row>
    <row r="1048" spans="1:6" ht="15" customHeight="1">
      <c r="A1048" s="23"/>
      <c r="B1048" s="29"/>
      <c r="C1048" s="25"/>
      <c r="D1048" s="26"/>
      <c r="E1048" s="33" t="s">
        <v>66</v>
      </c>
      <c r="F1048" s="35">
        <f>F1047</f>
        <v>10017376.715</v>
      </c>
    </row>
    <row r="1049" spans="1:6" ht="15" customHeight="1">
      <c r="A1049" s="23"/>
      <c r="B1049" s="29"/>
      <c r="C1049" s="30"/>
      <c r="D1049" s="26"/>
      <c r="E1049" s="31"/>
      <c r="F1049" s="32"/>
    </row>
    <row r="1050" spans="1:6" ht="15" customHeight="1">
      <c r="A1050" s="17"/>
      <c r="B1050" s="18" t="s">
        <v>698</v>
      </c>
      <c r="C1050" s="19"/>
      <c r="D1050" s="20" t="s">
        <v>45</v>
      </c>
      <c r="E1050" s="21"/>
      <c r="F1050" s="22"/>
    </row>
    <row r="1051" spans="1:6" ht="15" customHeight="1">
      <c r="A1051" s="23"/>
      <c r="B1051" s="29" t="str">
        <f>[290]ARITMATIK!C242</f>
        <v>Kusen Alumunium Profil 4" Dark Brown</v>
      </c>
      <c r="C1051" s="30">
        <f>[290]ARITMATIK!F242</f>
        <v>5.0599999999999996</v>
      </c>
      <c r="D1051" s="26" t="str">
        <f>[290]ARITMATIK!G242</f>
        <v>m1</v>
      </c>
      <c r="E1051" s="31">
        <f>$F$993</f>
        <v>152542</v>
      </c>
      <c r="F1051" s="32">
        <f t="shared" si="52"/>
        <v>771862.5199999999</v>
      </c>
    </row>
    <row r="1052" spans="1:6" ht="15" customHeight="1">
      <c r="A1052" s="23"/>
      <c r="B1052" s="29" t="str">
        <f>[290]ARITMATIK!C243</f>
        <v>Daun Pintu WPC</v>
      </c>
      <c r="C1052" s="30">
        <f>[290]ARITMATIK!F243</f>
        <v>1.65</v>
      </c>
      <c r="D1052" s="26" t="str">
        <f>[290]ARITMATIK!G243</f>
        <v>m2</v>
      </c>
      <c r="E1052" s="31">
        <v>1250000</v>
      </c>
      <c r="F1052" s="32">
        <f t="shared" si="52"/>
        <v>2062500</v>
      </c>
    </row>
    <row r="1053" spans="1:6" ht="15" customHeight="1">
      <c r="A1053" s="23"/>
      <c r="B1053" s="29" t="str">
        <f>[290]ARITMATIK!C244</f>
        <v>Pemasangan Lock Case</v>
      </c>
      <c r="C1053" s="30">
        <f>[290]ARITMATIK!F244</f>
        <v>1</v>
      </c>
      <c r="D1053" s="26" t="str">
        <f>[290]ARITMATIK!G244</f>
        <v>Unit</v>
      </c>
      <c r="E1053" s="31">
        <f>GAJI!$D$75</f>
        <v>350000</v>
      </c>
      <c r="F1053" s="32">
        <f t="shared" si="52"/>
        <v>350000</v>
      </c>
    </row>
    <row r="1054" spans="1:6" ht="15" customHeight="1">
      <c r="A1054" s="23"/>
      <c r="B1054" s="29" t="str">
        <f>[290]ARITMATIK!C245</f>
        <v>Pemasangan Handle Pintu Tunggal</v>
      </c>
      <c r="C1054" s="30">
        <f>[290]ARITMATIK!F245</f>
        <v>1</v>
      </c>
      <c r="D1054" s="26" t="str">
        <f>[290]ARITMATIK!G245</f>
        <v>Stel</v>
      </c>
      <c r="E1054" s="31">
        <f>GAJI!$D$76</f>
        <v>250000</v>
      </c>
      <c r="F1054" s="32">
        <f t="shared" si="52"/>
        <v>250000</v>
      </c>
    </row>
    <row r="1055" spans="1:6" ht="15" customHeight="1">
      <c r="A1055" s="23"/>
      <c r="B1055" s="29" t="str">
        <f>[290]ARITMATIK!C246</f>
        <v>Pemasangan Steel Hinge</v>
      </c>
      <c r="C1055" s="30">
        <f>[290]ARITMATIK!F246</f>
        <v>1</v>
      </c>
      <c r="D1055" s="26" t="str">
        <f>[290]ARITMATIK!G246</f>
        <v>Stel</v>
      </c>
      <c r="E1055" s="31">
        <f>GAJI!$D$78</f>
        <v>75000</v>
      </c>
      <c r="F1055" s="32">
        <f t="shared" si="52"/>
        <v>75000</v>
      </c>
    </row>
    <row r="1056" spans="1:6" ht="15" customHeight="1">
      <c r="A1056" s="23"/>
      <c r="B1056" s="29" t="str">
        <f>[290]ARITMATIK!C247</f>
        <v>Pemasangan Door Stoper</v>
      </c>
      <c r="C1056" s="30">
        <f>[290]ARITMATIK!F247</f>
        <v>1</v>
      </c>
      <c r="D1056" s="26" t="str">
        <f>[290]ARITMATIK!G247</f>
        <v>Unit</v>
      </c>
      <c r="E1056" s="31">
        <f>GAJI!$D$80</f>
        <v>35000</v>
      </c>
      <c r="F1056" s="32">
        <f t="shared" si="52"/>
        <v>35000</v>
      </c>
    </row>
    <row r="1057" spans="1:6" ht="15" customHeight="1">
      <c r="A1057" s="23"/>
      <c r="B1057" s="29"/>
      <c r="C1057" s="30"/>
      <c r="D1057" s="26"/>
      <c r="E1057" s="33" t="s">
        <v>61</v>
      </c>
      <c r="F1057" s="34">
        <f>SUM(F1051:F1056)</f>
        <v>3544362.52</v>
      </c>
    </row>
    <row r="1058" spans="1:6" ht="15" customHeight="1">
      <c r="A1058" s="23"/>
      <c r="B1058" s="29"/>
      <c r="C1058" s="30"/>
      <c r="D1058" s="26"/>
      <c r="E1058" s="33" t="s">
        <v>66</v>
      </c>
      <c r="F1058" s="35">
        <f>F1057</f>
        <v>3544362.52</v>
      </c>
    </row>
    <row r="1059" spans="1:6" ht="15" customHeight="1">
      <c r="A1059" s="23"/>
      <c r="B1059" s="29"/>
      <c r="C1059" s="30"/>
      <c r="D1059" s="26"/>
      <c r="E1059" s="31"/>
      <c r="F1059" s="32"/>
    </row>
    <row r="1060" spans="1:6" ht="15" customHeight="1">
      <c r="A1060" s="17"/>
      <c r="B1060" s="18" t="s">
        <v>699</v>
      </c>
      <c r="C1060" s="19"/>
      <c r="D1060" s="20" t="s">
        <v>45</v>
      </c>
      <c r="E1060" s="21"/>
      <c r="F1060" s="22"/>
    </row>
    <row r="1061" spans="1:6" ht="15" customHeight="1">
      <c r="A1061" s="23"/>
      <c r="B1061" s="29" t="str">
        <f>[290]ARITMATIK!C500</f>
        <v>Kusen Alumunium Profil 4" Dark Brown</v>
      </c>
      <c r="C1061" s="30">
        <f>[290]ARITMATIK!F500</f>
        <v>5.0600000000000005</v>
      </c>
      <c r="D1061" s="26" t="str">
        <f>[290]ARITMATIK!G500</f>
        <v>m1</v>
      </c>
      <c r="E1061" s="31">
        <f>$F$993</f>
        <v>152542</v>
      </c>
      <c r="F1061" s="32">
        <f t="shared" si="52"/>
        <v>771862.52</v>
      </c>
    </row>
    <row r="1062" spans="1:6" ht="15" customHeight="1">
      <c r="A1062" s="23"/>
      <c r="B1062" s="29" t="str">
        <f>[290]ARITMATIK!C501</f>
        <v>Slimar Pintu Alumunium 3/8 Dark Brown</v>
      </c>
      <c r="C1062" s="30">
        <f>[290]ARITMATIK!F501</f>
        <v>5.75</v>
      </c>
      <c r="D1062" s="26" t="str">
        <f>[290]ARITMATIK!G501</f>
        <v>m1</v>
      </c>
      <c r="E1062" s="31">
        <f t="shared" ref="E1062" si="55">$F$1006</f>
        <v>169057</v>
      </c>
      <c r="F1062" s="32">
        <f t="shared" si="52"/>
        <v>972077.75</v>
      </c>
    </row>
    <row r="1063" spans="1:6" ht="15" customHeight="1">
      <c r="A1063" s="23"/>
      <c r="B1063" s="29" t="str">
        <f>[290]ARITMATIK!C502</f>
        <v>Kaca 5 mm</v>
      </c>
      <c r="C1063" s="30">
        <f>[290]ARITMATIK!F502</f>
        <v>1.3</v>
      </c>
      <c r="D1063" s="26" t="str">
        <f>[290]ARITMATIK!G502</f>
        <v>m2</v>
      </c>
      <c r="E1063" s="31">
        <f>$F$944</f>
        <v>326462.5</v>
      </c>
      <c r="F1063" s="32">
        <f t="shared" si="52"/>
        <v>424401.25</v>
      </c>
    </row>
    <row r="1064" spans="1:6" ht="15" customHeight="1">
      <c r="A1064" s="23"/>
      <c r="B1064" s="29" t="str">
        <f>[290]ARITMATIK!C503</f>
        <v>Pemasangan Lock Case</v>
      </c>
      <c r="C1064" s="30">
        <f>[290]ARITMATIK!F503</f>
        <v>1</v>
      </c>
      <c r="D1064" s="26" t="str">
        <f>[290]ARITMATIK!G503</f>
        <v>Unit</v>
      </c>
      <c r="E1064" s="31">
        <f>GAJI!$D$75</f>
        <v>350000</v>
      </c>
      <c r="F1064" s="32">
        <f t="shared" si="52"/>
        <v>350000</v>
      </c>
    </row>
    <row r="1065" spans="1:6" ht="15" customHeight="1">
      <c r="A1065" s="23"/>
      <c r="B1065" s="29" t="str">
        <f>[290]ARITMATIK!C504</f>
        <v>Pemasangan Handle Pintu Tunggal</v>
      </c>
      <c r="C1065" s="30">
        <f>[290]ARITMATIK!F504</f>
        <v>1</v>
      </c>
      <c r="D1065" s="26" t="str">
        <f>[290]ARITMATIK!G504</f>
        <v>Stel</v>
      </c>
      <c r="E1065" s="31">
        <f>GAJI!$D$76</f>
        <v>250000</v>
      </c>
      <c r="F1065" s="32">
        <f t="shared" si="52"/>
        <v>250000</v>
      </c>
    </row>
    <row r="1066" spans="1:6" ht="15" customHeight="1">
      <c r="A1066" s="23"/>
      <c r="B1066" s="29" t="str">
        <f>[290]ARITMATIK!C505</f>
        <v>Pemasangan Steel Hinge</v>
      </c>
      <c r="C1066" s="30">
        <f>[290]ARITMATIK!F505</f>
        <v>1</v>
      </c>
      <c r="D1066" s="26" t="str">
        <f>[290]ARITMATIK!G505</f>
        <v>Stel</v>
      </c>
      <c r="E1066" s="31">
        <f>GAJI!$D$78</f>
        <v>75000</v>
      </c>
      <c r="F1066" s="32">
        <f t="shared" si="52"/>
        <v>75000</v>
      </c>
    </row>
    <row r="1067" spans="1:6" ht="15" customHeight="1">
      <c r="A1067" s="23"/>
      <c r="B1067" s="29" t="str">
        <f>[290]ARITMATIK!C506</f>
        <v>Pemasangan Door Stoper</v>
      </c>
      <c r="C1067" s="30">
        <f>[290]ARITMATIK!F506</f>
        <v>1</v>
      </c>
      <c r="D1067" s="26" t="str">
        <f>[290]ARITMATIK!G506</f>
        <v>Unit</v>
      </c>
      <c r="E1067" s="31">
        <f>GAJI!$D$80</f>
        <v>35000</v>
      </c>
      <c r="F1067" s="32">
        <f t="shared" si="52"/>
        <v>35000</v>
      </c>
    </row>
    <row r="1068" spans="1:6" ht="15" customHeight="1">
      <c r="A1068" s="23"/>
      <c r="B1068" s="29"/>
      <c r="C1068" s="30"/>
      <c r="D1068" s="26"/>
      <c r="E1068" s="33" t="s">
        <v>61</v>
      </c>
      <c r="F1068" s="34">
        <f>SUM(F1061:F1067)</f>
        <v>2878341.52</v>
      </c>
    </row>
    <row r="1069" spans="1:6" ht="15" customHeight="1">
      <c r="A1069" s="23"/>
      <c r="B1069" s="29"/>
      <c r="C1069" s="30"/>
      <c r="D1069" s="26"/>
      <c r="E1069" s="33" t="s">
        <v>66</v>
      </c>
      <c r="F1069" s="35">
        <f>F1068</f>
        <v>2878341.52</v>
      </c>
    </row>
    <row r="1070" spans="1:6" ht="15" customHeight="1">
      <c r="A1070" s="23"/>
      <c r="B1070" s="29"/>
      <c r="C1070" s="30"/>
      <c r="D1070" s="26"/>
      <c r="E1070" s="31"/>
      <c r="F1070" s="32"/>
    </row>
    <row r="1071" spans="1:6" ht="15" customHeight="1">
      <c r="A1071" s="17"/>
      <c r="B1071" s="18" t="s">
        <v>700</v>
      </c>
      <c r="C1071" s="19"/>
      <c r="D1071" s="20" t="s">
        <v>45</v>
      </c>
      <c r="E1071" s="21"/>
      <c r="F1071" s="22"/>
    </row>
    <row r="1072" spans="1:6" ht="15" customHeight="1">
      <c r="A1072" s="23"/>
      <c r="B1072" s="29" t="str">
        <f>[290]ARITMATIK!C260</f>
        <v>Kusen Alumunium Profil 4" Dark Brown</v>
      </c>
      <c r="C1072" s="30">
        <f>[290]ARITMATIK!F260</f>
        <v>9.6999999999999993</v>
      </c>
      <c r="D1072" s="26" t="str">
        <f>[290]ARITMATIK!G260</f>
        <v>m1</v>
      </c>
      <c r="E1072" s="31">
        <f>$F$993</f>
        <v>152542</v>
      </c>
      <c r="F1072" s="32">
        <f t="shared" si="52"/>
        <v>1479657.4</v>
      </c>
    </row>
    <row r="1073" spans="1:6" ht="15" customHeight="1">
      <c r="A1073" s="23"/>
      <c r="B1073" s="29" t="str">
        <f>[290]ARITMATIK!C261</f>
        <v>Slimar Jendela Alumunium 3/5 Dark Brown</v>
      </c>
      <c r="C1073" s="30">
        <f>[290]ARITMATIK!F261</f>
        <v>11.6</v>
      </c>
      <c r="D1073" s="26" t="str">
        <f>[290]ARITMATIK!G261</f>
        <v>m1</v>
      </c>
      <c r="E1073" s="31">
        <f t="shared" ref="E1073" si="56">$F$1006</f>
        <v>169057</v>
      </c>
      <c r="F1073" s="32">
        <f t="shared" si="52"/>
        <v>1961061.2</v>
      </c>
    </row>
    <row r="1074" spans="1:6" ht="15" customHeight="1">
      <c r="A1074" s="23"/>
      <c r="B1074" s="29" t="str">
        <f>[290]ARITMATIK!C262</f>
        <v>Kaca 5 mm</v>
      </c>
      <c r="C1074" s="30">
        <f>[290]ARITMATIK!F262</f>
        <v>2.84</v>
      </c>
      <c r="D1074" s="26" t="str">
        <f>[290]ARITMATIK!G262</f>
        <v>m2</v>
      </c>
      <c r="E1074" s="31">
        <f>$F$944</f>
        <v>326462.5</v>
      </c>
      <c r="F1074" s="32">
        <f t="shared" si="52"/>
        <v>927153.5</v>
      </c>
    </row>
    <row r="1075" spans="1:6" ht="15" customHeight="1">
      <c r="A1075" s="23"/>
      <c r="B1075" s="29" t="str">
        <f>[290]ARITMATIK!C263</f>
        <v>Pemasangan Rambuncis</v>
      </c>
      <c r="C1075" s="30">
        <f>[290]ARITMATIK!F263</f>
        <v>2</v>
      </c>
      <c r="D1075" s="26" t="str">
        <f>[290]ARITMATIK!G263</f>
        <v>Unit</v>
      </c>
      <c r="E1075" s="31">
        <f>GAJI!$D$82</f>
        <v>15000</v>
      </c>
      <c r="F1075" s="32">
        <f t="shared" si="52"/>
        <v>30000</v>
      </c>
    </row>
    <row r="1076" spans="1:6" ht="15" customHeight="1">
      <c r="A1076" s="23"/>
      <c r="B1076" s="29" t="str">
        <f>[290]ARITMATIK!C264</f>
        <v>Pemasangan Rel Jendela</v>
      </c>
      <c r="C1076" s="30">
        <f>[290]ARITMATIK!F264</f>
        <v>2</v>
      </c>
      <c r="D1076" s="26" t="str">
        <f>[290]ARITMATIK!G264</f>
        <v>Stel</v>
      </c>
      <c r="E1076" s="31">
        <f>GAJI!$D$79</f>
        <v>425000</v>
      </c>
      <c r="F1076" s="32">
        <f t="shared" si="52"/>
        <v>850000</v>
      </c>
    </row>
    <row r="1077" spans="1:6" ht="15" customHeight="1">
      <c r="A1077" s="23"/>
      <c r="B1077" s="29"/>
      <c r="C1077" s="30"/>
      <c r="D1077" s="26"/>
      <c r="E1077" s="33" t="s">
        <v>61</v>
      </c>
      <c r="F1077" s="34">
        <f>SUM(F1072:F1076)</f>
        <v>5247872.0999999996</v>
      </c>
    </row>
    <row r="1078" spans="1:6" ht="15" customHeight="1">
      <c r="A1078" s="23"/>
      <c r="B1078" s="29"/>
      <c r="C1078" s="30"/>
      <c r="D1078" s="26"/>
      <c r="E1078" s="33" t="s">
        <v>66</v>
      </c>
      <c r="F1078" s="35">
        <f>F1077</f>
        <v>5247872.0999999996</v>
      </c>
    </row>
    <row r="1079" spans="1:6" ht="15" customHeight="1">
      <c r="A1079" s="23"/>
      <c r="B1079" s="29"/>
      <c r="C1079" s="30"/>
      <c r="D1079" s="26"/>
      <c r="E1079" s="31"/>
      <c r="F1079" s="32"/>
    </row>
    <row r="1080" spans="1:6" ht="15" customHeight="1">
      <c r="A1080" s="17"/>
      <c r="B1080" s="18" t="s">
        <v>701</v>
      </c>
      <c r="C1080" s="19"/>
      <c r="D1080" s="20" t="s">
        <v>45</v>
      </c>
      <c r="E1080" s="21"/>
      <c r="F1080" s="22"/>
    </row>
    <row r="1081" spans="1:6" ht="15" customHeight="1">
      <c r="A1081" s="23"/>
      <c r="B1081" s="29" t="str">
        <f>[290]ARITMATIK!C515</f>
        <v>Kusen Alumunium Profil 4" Dark Brown</v>
      </c>
      <c r="C1081" s="30">
        <f>[290]ARITMATIK!F515</f>
        <v>9.8999999999999986</v>
      </c>
      <c r="D1081" s="26" t="str">
        <f>[290]ARITMATIK!G271</f>
        <v>m1</v>
      </c>
      <c r="E1081" s="31">
        <f>$F$993</f>
        <v>152542</v>
      </c>
      <c r="F1081" s="32">
        <f t="shared" si="52"/>
        <v>1510165.7999999998</v>
      </c>
    </row>
    <row r="1082" spans="1:6" ht="15" customHeight="1">
      <c r="A1082" s="23"/>
      <c r="B1082" s="29" t="str">
        <f>[290]ARITMATIK!C516</f>
        <v>Slimar Jendela Alumunium 3/5 Dark Brown</v>
      </c>
      <c r="C1082" s="30">
        <f>[290]ARITMATIK!F516</f>
        <v>5.9</v>
      </c>
      <c r="D1082" s="26" t="str">
        <f>[290]ARITMATIK!G272</f>
        <v>m1</v>
      </c>
      <c r="E1082" s="31">
        <f t="shared" ref="E1082" si="57">$F$1006</f>
        <v>169057</v>
      </c>
      <c r="F1082" s="32">
        <f t="shared" si="52"/>
        <v>997436.3</v>
      </c>
    </row>
    <row r="1083" spans="1:6" ht="15" customHeight="1">
      <c r="A1083" s="23"/>
      <c r="B1083" s="29" t="str">
        <f>[290]ARITMATIK!C517</f>
        <v>Kaca 5 mm</v>
      </c>
      <c r="C1083" s="30">
        <f>[290]ARITMATIK!F517</f>
        <v>2.8</v>
      </c>
      <c r="D1083" s="26" t="str">
        <f>[290]ARITMATIK!G273</f>
        <v>m2</v>
      </c>
      <c r="E1083" s="31">
        <f>$F$944</f>
        <v>326462.5</v>
      </c>
      <c r="F1083" s="32">
        <f t="shared" si="52"/>
        <v>914095</v>
      </c>
    </row>
    <row r="1084" spans="1:6" ht="15" customHeight="1">
      <c r="A1084" s="23"/>
      <c r="B1084" s="29" t="str">
        <f>[290]ARITMATIK!C518</f>
        <v>Pemasangan Rambuncis</v>
      </c>
      <c r="C1084" s="30">
        <f>[290]ARITMATIK!F518</f>
        <v>1</v>
      </c>
      <c r="D1084" s="26" t="str">
        <f>[290]ARITMATIK!G274</f>
        <v>Unit</v>
      </c>
      <c r="E1084" s="31">
        <f>GAJI!$D$82</f>
        <v>15000</v>
      </c>
      <c r="F1084" s="32">
        <f t="shared" si="52"/>
        <v>15000</v>
      </c>
    </row>
    <row r="1085" spans="1:6" ht="15" customHeight="1">
      <c r="A1085" s="23"/>
      <c r="B1085" s="29" t="str">
        <f>[290]ARITMATIK!C519</f>
        <v>Pemasangan Pivot Hinge</v>
      </c>
      <c r="C1085" s="30">
        <f>[290]ARITMATIK!F519</f>
        <v>1</v>
      </c>
      <c r="D1085" s="26" t="str">
        <f>[290]ARITMATIK!G275</f>
        <v>Stel</v>
      </c>
      <c r="E1085" s="31">
        <f>GAJI!$D$79</f>
        <v>425000</v>
      </c>
      <c r="F1085" s="32">
        <f t="shared" si="52"/>
        <v>425000</v>
      </c>
    </row>
    <row r="1086" spans="1:6" ht="15" customHeight="1">
      <c r="A1086" s="23"/>
      <c r="B1086" s="29"/>
      <c r="C1086" s="30"/>
      <c r="D1086" s="26"/>
      <c r="E1086" s="33" t="s">
        <v>61</v>
      </c>
      <c r="F1086" s="34">
        <f>SUM(F1081:F1085)</f>
        <v>3861697.0999999996</v>
      </c>
    </row>
    <row r="1087" spans="1:6" ht="15" customHeight="1">
      <c r="A1087" s="23"/>
      <c r="B1087" s="29"/>
      <c r="C1087" s="30"/>
      <c r="D1087" s="26"/>
      <c r="E1087" s="33" t="s">
        <v>66</v>
      </c>
      <c r="F1087" s="35">
        <f>F1086</f>
        <v>3861697.0999999996</v>
      </c>
    </row>
    <row r="1088" spans="1:6" ht="15" customHeight="1">
      <c r="A1088" s="23"/>
      <c r="B1088" s="29"/>
      <c r="C1088" s="30"/>
      <c r="D1088" s="26"/>
      <c r="E1088" s="31"/>
      <c r="F1088" s="32"/>
    </row>
    <row r="1089" spans="1:6" ht="15" customHeight="1">
      <c r="A1089" s="17"/>
      <c r="B1089" s="18" t="s">
        <v>702</v>
      </c>
      <c r="C1089" s="19"/>
      <c r="D1089" s="20" t="s">
        <v>45</v>
      </c>
      <c r="E1089" s="21"/>
      <c r="F1089" s="22"/>
    </row>
    <row r="1090" spans="1:6" ht="15" customHeight="1">
      <c r="A1090" s="23"/>
      <c r="B1090" s="29" t="str">
        <f>[290]ARITMATIK!C282</f>
        <v>Kusen Alumunium Profil 4" Dark Brown</v>
      </c>
      <c r="C1090" s="30">
        <f>[290]ARITMATIK!F282</f>
        <v>3.64</v>
      </c>
      <c r="D1090" s="26" t="str">
        <f>[290]ARITMATIK!G282</f>
        <v>m1</v>
      </c>
      <c r="E1090" s="31">
        <f>$F$993</f>
        <v>152542</v>
      </c>
      <c r="F1090" s="32">
        <f t="shared" si="52"/>
        <v>555252.88</v>
      </c>
    </row>
    <row r="1091" spans="1:6" ht="15" customHeight="1">
      <c r="A1091" s="23"/>
      <c r="B1091" s="29" t="str">
        <f>[290]ARITMATIK!C283</f>
        <v>Slimar Jendela Alumunium 3/5 Dark Brown</v>
      </c>
      <c r="C1091" s="30">
        <f>[290]ARITMATIK!F283</f>
        <v>4.7</v>
      </c>
      <c r="D1091" s="26" t="str">
        <f>[290]ARITMATIK!G283</f>
        <v>m1</v>
      </c>
      <c r="E1091" s="31">
        <f t="shared" ref="E1091" si="58">$F$1006</f>
        <v>169057</v>
      </c>
      <c r="F1091" s="32">
        <f t="shared" si="52"/>
        <v>794567.9</v>
      </c>
    </row>
    <row r="1092" spans="1:6" ht="15" customHeight="1">
      <c r="A1092" s="23"/>
      <c r="B1092" s="29" t="str">
        <f>[290]ARITMATIK!C284</f>
        <v>Kaca 5 mm</v>
      </c>
      <c r="C1092" s="30">
        <f>[290]ARITMATIK!F284</f>
        <v>0.5</v>
      </c>
      <c r="D1092" s="26" t="str">
        <f>[290]ARITMATIK!G284</f>
        <v>m2</v>
      </c>
      <c r="E1092" s="31">
        <f>$F$944</f>
        <v>326462.5</v>
      </c>
      <c r="F1092" s="32">
        <f t="shared" si="52"/>
        <v>163231.25</v>
      </c>
    </row>
    <row r="1093" spans="1:6" ht="15" customHeight="1">
      <c r="A1093" s="23"/>
      <c r="B1093" s="29" t="str">
        <f>[290]ARITMATIK!C285</f>
        <v>Pemasangan Rambuncis</v>
      </c>
      <c r="C1093" s="30">
        <f>[290]ARITMATIK!F285</f>
        <v>2</v>
      </c>
      <c r="D1093" s="26" t="str">
        <f>[290]ARITMATIK!G285</f>
        <v>Unit</v>
      </c>
      <c r="E1093" s="31">
        <f>GAJI!$D$82</f>
        <v>15000</v>
      </c>
      <c r="F1093" s="32">
        <f t="shared" si="52"/>
        <v>30000</v>
      </c>
    </row>
    <row r="1094" spans="1:6" ht="15" customHeight="1">
      <c r="A1094" s="23"/>
      <c r="B1094" s="29" t="str">
        <f>[290]ARITMATIK!C286</f>
        <v>Pemasangan Rel Jendela</v>
      </c>
      <c r="C1094" s="30">
        <f>[290]ARITMATIK!F286</f>
        <v>2</v>
      </c>
      <c r="D1094" s="26" t="str">
        <f>[290]ARITMATIK!G286</f>
        <v>Stel</v>
      </c>
      <c r="E1094" s="31">
        <f>GAJI!$D$78</f>
        <v>75000</v>
      </c>
      <c r="F1094" s="32">
        <f t="shared" si="52"/>
        <v>150000</v>
      </c>
    </row>
    <row r="1095" spans="1:6" ht="15" customHeight="1">
      <c r="A1095" s="23"/>
      <c r="B1095" s="29"/>
      <c r="C1095" s="30"/>
      <c r="D1095" s="26"/>
      <c r="E1095" s="33" t="s">
        <v>61</v>
      </c>
      <c r="F1095" s="34">
        <f>SUM(F1090:F1094)</f>
        <v>1693052.03</v>
      </c>
    </row>
    <row r="1096" spans="1:6" ht="15" customHeight="1">
      <c r="A1096" s="23"/>
      <c r="B1096" s="29"/>
      <c r="C1096" s="30"/>
      <c r="D1096" s="26"/>
      <c r="E1096" s="33" t="s">
        <v>66</v>
      </c>
      <c r="F1096" s="35">
        <f>F1095</f>
        <v>1693052.03</v>
      </c>
    </row>
    <row r="1097" spans="1:6" ht="15" customHeight="1">
      <c r="A1097" s="23"/>
      <c r="B1097" s="29"/>
      <c r="C1097" s="30"/>
      <c r="D1097" s="26"/>
      <c r="E1097" s="31"/>
      <c r="F1097" s="32"/>
    </row>
    <row r="1098" spans="1:6" ht="15" customHeight="1">
      <c r="A1098" s="17"/>
      <c r="B1098" s="18" t="s">
        <v>703</v>
      </c>
      <c r="C1098" s="19"/>
      <c r="D1098" s="20" t="s">
        <v>45</v>
      </c>
      <c r="E1098" s="21"/>
      <c r="F1098" s="22"/>
    </row>
    <row r="1099" spans="1:6" ht="15" customHeight="1">
      <c r="A1099" s="23"/>
      <c r="B1099" s="29" t="str">
        <f>[290]ARITMATIK!C526</f>
        <v>Kusen Alumunium Profil 4" Dark Brown</v>
      </c>
      <c r="C1099" s="30">
        <f>[290]ARITMATIK!F526</f>
        <v>9</v>
      </c>
      <c r="D1099" s="26" t="str">
        <f>[290]ARITMATIK!G526</f>
        <v>m1</v>
      </c>
      <c r="E1099" s="31">
        <f>$F$993</f>
        <v>152542</v>
      </c>
      <c r="F1099" s="32">
        <f t="shared" si="52"/>
        <v>1372878</v>
      </c>
    </row>
    <row r="1100" spans="1:6" ht="15" customHeight="1">
      <c r="A1100" s="23"/>
      <c r="B1100" s="29" t="str">
        <f>[290]ARITMATIK!C527</f>
        <v>Kaca 5 mm</v>
      </c>
      <c r="C1100" s="30">
        <f>[290]ARITMATIK!F527</f>
        <v>4.4000000000000004</v>
      </c>
      <c r="D1100" s="26" t="str">
        <f>[290]ARITMATIK!G527</f>
        <v>m2</v>
      </c>
      <c r="E1100" s="31">
        <f>$F$944</f>
        <v>326462.5</v>
      </c>
      <c r="F1100" s="32">
        <f t="shared" si="52"/>
        <v>1436435</v>
      </c>
    </row>
    <row r="1101" spans="1:6" ht="15" customHeight="1">
      <c r="A1101" s="23"/>
      <c r="B1101" s="29"/>
      <c r="C1101" s="30"/>
      <c r="D1101" s="26"/>
      <c r="E1101" s="33" t="s">
        <v>61</v>
      </c>
      <c r="F1101" s="34">
        <f>SUM(F1099:F1100)</f>
        <v>2809313</v>
      </c>
    </row>
    <row r="1102" spans="1:6" ht="15" customHeight="1">
      <c r="A1102" s="23"/>
      <c r="B1102" s="29"/>
      <c r="C1102" s="30"/>
      <c r="D1102" s="26"/>
      <c r="E1102" s="33" t="s">
        <v>66</v>
      </c>
      <c r="F1102" s="35">
        <f>F1101</f>
        <v>2809313</v>
      </c>
    </row>
    <row r="1103" spans="1:6" ht="15" customHeight="1">
      <c r="A1103" s="23"/>
      <c r="B1103" s="29"/>
      <c r="C1103" s="30"/>
      <c r="D1103" s="26"/>
      <c r="E1103" s="31"/>
      <c r="F1103" s="32"/>
    </row>
    <row r="1104" spans="1:6" ht="15" customHeight="1">
      <c r="A1104" s="17"/>
      <c r="B1104" s="18" t="s">
        <v>704</v>
      </c>
      <c r="C1104" s="19"/>
      <c r="D1104" s="20" t="s">
        <v>45</v>
      </c>
      <c r="E1104" s="21"/>
      <c r="F1104" s="22"/>
    </row>
    <row r="1105" spans="1:6" ht="15" customHeight="1">
      <c r="A1105" s="23"/>
      <c r="B1105" s="29" t="str">
        <f>[290]ARITMATIK!C534</f>
        <v>Kusen Alumunium Profil 4" Dark Brown</v>
      </c>
      <c r="C1105" s="30">
        <f>[290]ARITMATIK!F534</f>
        <v>3.2</v>
      </c>
      <c r="D1105" s="26" t="str">
        <f>[290]ARITMATIK!G534</f>
        <v>m1</v>
      </c>
      <c r="E1105" s="31">
        <f>$F$993</f>
        <v>152542</v>
      </c>
      <c r="F1105" s="32">
        <f t="shared" si="52"/>
        <v>488134.40000000002</v>
      </c>
    </row>
    <row r="1106" spans="1:6" ht="15" customHeight="1">
      <c r="A1106" s="23"/>
      <c r="B1106" s="29" t="str">
        <f>[290]ARITMATIK!C535</f>
        <v>Kaca 5 mm</v>
      </c>
      <c r="C1106" s="30">
        <f>[290]ARITMATIK!F535</f>
        <v>0.36</v>
      </c>
      <c r="D1106" s="26" t="str">
        <f>[290]ARITMATIK!G535</f>
        <v>m2</v>
      </c>
      <c r="E1106" s="31">
        <f>$F$944</f>
        <v>326462.5</v>
      </c>
      <c r="F1106" s="32">
        <f t="shared" si="52"/>
        <v>117526.5</v>
      </c>
    </row>
    <row r="1107" spans="1:6" ht="15" customHeight="1">
      <c r="A1107" s="23"/>
      <c r="B1107" s="29"/>
      <c r="C1107" s="30"/>
      <c r="D1107" s="26"/>
      <c r="E1107" s="33" t="s">
        <v>61</v>
      </c>
      <c r="F1107" s="34">
        <f>SUM(F1105:F1106)</f>
        <v>605660.9</v>
      </c>
    </row>
    <row r="1108" spans="1:6" ht="15" customHeight="1">
      <c r="A1108" s="23"/>
      <c r="B1108" s="29"/>
      <c r="C1108" s="30"/>
      <c r="D1108" s="26"/>
      <c r="E1108" s="33" t="s">
        <v>66</v>
      </c>
      <c r="F1108" s="35">
        <f>F1107</f>
        <v>605660.9</v>
      </c>
    </row>
    <row r="1109" spans="1:6" ht="15" customHeight="1">
      <c r="A1109" s="23"/>
      <c r="B1109" s="29"/>
      <c r="C1109" s="30"/>
      <c r="D1109" s="26"/>
      <c r="E1109" s="31"/>
      <c r="F1109" s="32"/>
    </row>
    <row r="1110" spans="1:6" ht="15" customHeight="1">
      <c r="A1110" s="17"/>
      <c r="B1110" s="18" t="s">
        <v>705</v>
      </c>
      <c r="C1110" s="19"/>
      <c r="D1110" s="20" t="s">
        <v>45</v>
      </c>
      <c r="E1110" s="21"/>
      <c r="F1110" s="22"/>
    </row>
    <row r="1111" spans="1:6" ht="15" customHeight="1">
      <c r="A1111" s="23"/>
      <c r="B1111" s="29" t="str">
        <f>[290]B8!B10</f>
        <v>Kusen Alumunium Profil 4" Dark Brown</v>
      </c>
      <c r="C1111" s="30">
        <f>[290]B8!C10</f>
        <v>9</v>
      </c>
      <c r="D1111" s="26" t="str">
        <f>[290]B8!K10</f>
        <v>m</v>
      </c>
      <c r="E1111" s="31">
        <f>$F$993</f>
        <v>152542</v>
      </c>
      <c r="F1111" s="32">
        <f t="shared" ref="F1111:F1112" si="59">C1111*E1111</f>
        <v>1372878</v>
      </c>
    </row>
    <row r="1112" spans="1:6" ht="15" customHeight="1">
      <c r="A1112" s="23"/>
      <c r="B1112" s="29" t="str">
        <f>[290]B8!B11</f>
        <v>Kaca 5 mm</v>
      </c>
      <c r="C1112" s="30">
        <f>[290]B8!C11</f>
        <v>2.1680000000000001</v>
      </c>
      <c r="D1112" s="26" t="str">
        <f>[290]B8!K11</f>
        <v>m2</v>
      </c>
      <c r="E1112" s="31">
        <f>$F$944</f>
        <v>326462.5</v>
      </c>
      <c r="F1112" s="32">
        <f t="shared" si="59"/>
        <v>707770.70000000007</v>
      </c>
    </row>
    <row r="1113" spans="1:6" ht="15" customHeight="1">
      <c r="A1113" s="23"/>
      <c r="B1113" s="29"/>
      <c r="C1113" s="30"/>
      <c r="D1113" s="26"/>
      <c r="E1113" s="33" t="s">
        <v>61</v>
      </c>
      <c r="F1113" s="34">
        <f>SUM(F1111:F1112)</f>
        <v>2080648.7000000002</v>
      </c>
    </row>
    <row r="1114" spans="1:6" ht="15" customHeight="1">
      <c r="A1114" s="23"/>
      <c r="B1114" s="29"/>
      <c r="C1114" s="30"/>
      <c r="D1114" s="26"/>
      <c r="E1114" s="33" t="s">
        <v>66</v>
      </c>
      <c r="F1114" s="35">
        <f>F1113</f>
        <v>2080648.7000000002</v>
      </c>
    </row>
    <row r="1115" spans="1:6" ht="15" customHeight="1">
      <c r="A1115" s="17"/>
      <c r="B1115" s="18" t="s">
        <v>706</v>
      </c>
      <c r="C1115" s="19"/>
      <c r="D1115" s="20" t="s">
        <v>59</v>
      </c>
      <c r="E1115" s="21"/>
      <c r="F1115" s="22"/>
    </row>
    <row r="1116" spans="1:6" ht="15" customHeight="1">
      <c r="A1116" s="23"/>
      <c r="B1116" s="24" t="s">
        <v>552</v>
      </c>
      <c r="C1116" s="25"/>
      <c r="D1116" s="26"/>
      <c r="E1116" s="27"/>
      <c r="F1116" s="28"/>
    </row>
    <row r="1117" spans="1:6" ht="15" customHeight="1">
      <c r="A1117" s="23"/>
      <c r="B1117" s="29" t="s">
        <v>641</v>
      </c>
      <c r="C1117" s="30">
        <v>0.05</v>
      </c>
      <c r="D1117" s="26" t="s">
        <v>68</v>
      </c>
      <c r="E1117" s="31">
        <f>GAJI!D14</f>
        <v>140000</v>
      </c>
      <c r="F1117" s="32">
        <f>C1117*E1117</f>
        <v>7000</v>
      </c>
    </row>
    <row r="1118" spans="1:6" ht="15" customHeight="1">
      <c r="A1118" s="23"/>
      <c r="B1118" s="29" t="s">
        <v>648</v>
      </c>
      <c r="C1118" s="30">
        <v>0.2</v>
      </c>
      <c r="D1118" s="26" t="s">
        <v>68</v>
      </c>
      <c r="E1118" s="31">
        <f>GAJI!D23</f>
        <v>135000</v>
      </c>
      <c r="F1118" s="32">
        <f>C1118*E1118</f>
        <v>27000</v>
      </c>
    </row>
    <row r="1119" spans="1:6" ht="15" customHeight="1">
      <c r="A1119" s="23"/>
      <c r="B1119" s="29" t="s">
        <v>645</v>
      </c>
      <c r="C1119" s="30">
        <v>1E-3</v>
      </c>
      <c r="D1119" s="26" t="s">
        <v>68</v>
      </c>
      <c r="E1119" s="31">
        <f>GAJI!D26</f>
        <v>100000</v>
      </c>
      <c r="F1119" s="32">
        <f>C1119*E1119</f>
        <v>100</v>
      </c>
    </row>
    <row r="1120" spans="1:6" ht="15" customHeight="1">
      <c r="A1120" s="23"/>
      <c r="B1120" s="24" t="s">
        <v>736</v>
      </c>
      <c r="C1120" s="25"/>
      <c r="D1120" s="26"/>
      <c r="E1120" s="33" t="s">
        <v>61</v>
      </c>
      <c r="F1120" s="34">
        <f>SUM(F1117:F1119)</f>
        <v>34100</v>
      </c>
    </row>
    <row r="1121" spans="1:6" ht="15" customHeight="1">
      <c r="A1121" s="23"/>
      <c r="B1121" s="29" t="s">
        <v>207</v>
      </c>
      <c r="C1121" s="30">
        <v>1</v>
      </c>
      <c r="D1121" s="26" t="s">
        <v>129</v>
      </c>
      <c r="E1121" s="31">
        <f>GAJI!D88</f>
        <v>27300</v>
      </c>
      <c r="F1121" s="32">
        <f>C1121*E1121</f>
        <v>27300</v>
      </c>
    </row>
    <row r="1122" spans="1:6" ht="15" customHeight="1">
      <c r="A1122" s="23"/>
      <c r="B1122" s="29" t="s">
        <v>208</v>
      </c>
      <c r="C1122" s="30">
        <v>10</v>
      </c>
      <c r="D1122" s="26" t="s">
        <v>49</v>
      </c>
      <c r="E1122" s="31">
        <f>GAJI!D90</f>
        <v>15600</v>
      </c>
      <c r="F1122" s="32">
        <f>C1122*E1122</f>
        <v>156000</v>
      </c>
    </row>
    <row r="1123" spans="1:6" ht="15" customHeight="1">
      <c r="A1123" s="23"/>
      <c r="B1123" s="29" t="s">
        <v>209</v>
      </c>
      <c r="C1123" s="30">
        <v>2.5</v>
      </c>
      <c r="D1123" s="26" t="s">
        <v>210</v>
      </c>
      <c r="E1123" s="31">
        <f>GAJI!D91</f>
        <v>7800</v>
      </c>
      <c r="F1123" s="32">
        <f>C1123*E1123</f>
        <v>19500</v>
      </c>
    </row>
    <row r="1124" spans="1:6" ht="15" customHeight="1">
      <c r="A1124" s="23"/>
      <c r="B1124" s="29" t="s">
        <v>211</v>
      </c>
      <c r="C1124" s="30">
        <v>1</v>
      </c>
      <c r="D1124" s="26" t="s">
        <v>129</v>
      </c>
      <c r="E1124" s="31">
        <f>GAJI!D92</f>
        <v>3900</v>
      </c>
      <c r="F1124" s="32">
        <f>C1124*E1124</f>
        <v>3900</v>
      </c>
    </row>
    <row r="1125" spans="1:6" ht="15" customHeight="1">
      <c r="A1125" s="23"/>
      <c r="B1125" s="29"/>
      <c r="C1125" s="25"/>
      <c r="D1125" s="26"/>
      <c r="E1125" s="33" t="s">
        <v>61</v>
      </c>
      <c r="F1125" s="34">
        <f>SUM(F1121:F1124)</f>
        <v>206700</v>
      </c>
    </row>
    <row r="1126" spans="1:6" ht="15" customHeight="1">
      <c r="A1126" s="23"/>
      <c r="B1126" s="29"/>
      <c r="C1126" s="25"/>
      <c r="D1126" s="26"/>
      <c r="E1126" s="33" t="s">
        <v>66</v>
      </c>
      <c r="F1126" s="35">
        <f>SUM(F1125,F1120)</f>
        <v>240800</v>
      </c>
    </row>
    <row r="1127" spans="1:6" ht="15" customHeight="1">
      <c r="A1127" s="23"/>
      <c r="B1127" s="29"/>
      <c r="C1127" s="25"/>
      <c r="D1127" s="26"/>
      <c r="E1127" s="33"/>
      <c r="F1127" s="34"/>
    </row>
    <row r="1128" spans="1:6" ht="15" customHeight="1">
      <c r="A1128" s="17"/>
      <c r="B1128" s="18" t="s">
        <v>707</v>
      </c>
      <c r="C1128" s="19"/>
      <c r="D1128" s="20" t="s">
        <v>59</v>
      </c>
      <c r="E1128" s="21"/>
      <c r="F1128" s="22"/>
    </row>
    <row r="1129" spans="1:6" ht="15" customHeight="1">
      <c r="A1129" s="23"/>
      <c r="B1129" s="24" t="s">
        <v>552</v>
      </c>
      <c r="C1129" s="25"/>
      <c r="D1129" s="26"/>
      <c r="E1129" s="27"/>
      <c r="F1129" s="28"/>
    </row>
    <row r="1130" spans="1:6" ht="15" customHeight="1">
      <c r="A1130" s="23"/>
      <c r="B1130" s="29" t="s">
        <v>641</v>
      </c>
      <c r="C1130" s="30">
        <v>0.05</v>
      </c>
      <c r="D1130" s="26" t="s">
        <v>68</v>
      </c>
      <c r="E1130" s="31">
        <f>E1117</f>
        <v>140000</v>
      </c>
      <c r="F1130" s="32">
        <f>C1130*E1130</f>
        <v>7000</v>
      </c>
    </row>
    <row r="1131" spans="1:6" ht="15" customHeight="1">
      <c r="A1131" s="23"/>
      <c r="B1131" s="29" t="s">
        <v>648</v>
      </c>
      <c r="C1131" s="30">
        <v>0.2</v>
      </c>
      <c r="D1131" s="26" t="s">
        <v>68</v>
      </c>
      <c r="E1131" s="31">
        <f>E1118</f>
        <v>135000</v>
      </c>
      <c r="F1131" s="32">
        <f>C1131*E1131</f>
        <v>27000</v>
      </c>
    </row>
    <row r="1132" spans="1:6" ht="15" customHeight="1">
      <c r="A1132" s="23"/>
      <c r="B1132" s="29" t="s">
        <v>645</v>
      </c>
      <c r="C1132" s="30">
        <v>1E-3</v>
      </c>
      <c r="D1132" s="26" t="s">
        <v>68</v>
      </c>
      <c r="E1132" s="31">
        <f>E1119</f>
        <v>100000</v>
      </c>
      <c r="F1132" s="32">
        <f>C1132*E1132</f>
        <v>100</v>
      </c>
    </row>
    <row r="1133" spans="1:6" ht="15" customHeight="1">
      <c r="A1133" s="23"/>
      <c r="B1133" s="24" t="s">
        <v>736</v>
      </c>
      <c r="C1133" s="25"/>
      <c r="D1133" s="26"/>
      <c r="E1133" s="33" t="s">
        <v>61</v>
      </c>
      <c r="F1133" s="34">
        <f>SUM(F1130:F1132)</f>
        <v>34100</v>
      </c>
    </row>
    <row r="1134" spans="1:6" ht="15" customHeight="1">
      <c r="A1134" s="23"/>
      <c r="B1134" s="29" t="s">
        <v>212</v>
      </c>
      <c r="C1134" s="30">
        <v>1</v>
      </c>
      <c r="D1134" s="26" t="s">
        <v>129</v>
      </c>
      <c r="E1134" s="31">
        <v>40000</v>
      </c>
      <c r="F1134" s="32">
        <f>C1134*E1134</f>
        <v>40000</v>
      </c>
    </row>
    <row r="1135" spans="1:6" ht="15" customHeight="1">
      <c r="A1135" s="23"/>
      <c r="B1135" s="29" t="s">
        <v>208</v>
      </c>
      <c r="C1135" s="30">
        <v>10</v>
      </c>
      <c r="D1135" s="26" t="s">
        <v>49</v>
      </c>
      <c r="E1135" s="31">
        <f>E1122</f>
        <v>15600</v>
      </c>
      <c r="F1135" s="32">
        <f>C1135*E1135</f>
        <v>156000</v>
      </c>
    </row>
    <row r="1136" spans="1:6" ht="15" customHeight="1">
      <c r="A1136" s="23"/>
      <c r="B1136" s="29" t="s">
        <v>209</v>
      </c>
      <c r="C1136" s="30">
        <v>2.5</v>
      </c>
      <c r="D1136" s="26" t="s">
        <v>210</v>
      </c>
      <c r="E1136" s="31">
        <f>E1123</f>
        <v>7800</v>
      </c>
      <c r="F1136" s="32">
        <f>C1136*E1136</f>
        <v>19500</v>
      </c>
    </row>
    <row r="1137" spans="1:6" ht="15" customHeight="1">
      <c r="A1137" s="23"/>
      <c r="B1137" s="29" t="s">
        <v>211</v>
      </c>
      <c r="C1137" s="30">
        <v>1</v>
      </c>
      <c r="D1137" s="26" t="s">
        <v>129</v>
      </c>
      <c r="E1137" s="31">
        <f>E1124</f>
        <v>3900</v>
      </c>
      <c r="F1137" s="32">
        <f>C1137*E1137</f>
        <v>3900</v>
      </c>
    </row>
    <row r="1138" spans="1:6" ht="15" customHeight="1">
      <c r="A1138" s="23"/>
      <c r="B1138" s="29"/>
      <c r="C1138" s="25"/>
      <c r="D1138" s="26"/>
      <c r="E1138" s="33" t="s">
        <v>61</v>
      </c>
      <c r="F1138" s="34">
        <f>SUM(F1134:F1137)</f>
        <v>219400</v>
      </c>
    </row>
    <row r="1139" spans="1:6" ht="15" customHeight="1">
      <c r="A1139" s="23"/>
      <c r="B1139" s="29"/>
      <c r="C1139" s="25"/>
      <c r="D1139" s="26"/>
      <c r="E1139" s="33" t="s">
        <v>66</v>
      </c>
      <c r="F1139" s="35">
        <v>253500</v>
      </c>
    </row>
    <row r="1140" spans="1:6" ht="15" customHeight="1" thickBot="1">
      <c r="A1140" s="78"/>
      <c r="B1140" s="79"/>
      <c r="C1140" s="66"/>
      <c r="D1140" s="67"/>
      <c r="E1140" s="68"/>
      <c r="F1140" s="69"/>
    </row>
    <row r="1141" spans="1:6" ht="15" customHeight="1">
      <c r="A1141" s="70"/>
      <c r="B1141" s="77" t="s">
        <v>708</v>
      </c>
      <c r="C1141" s="72"/>
      <c r="D1141" s="73" t="s">
        <v>59</v>
      </c>
      <c r="E1141" s="74"/>
      <c r="F1141" s="75"/>
    </row>
    <row r="1142" spans="1:6" ht="15" customHeight="1">
      <c r="A1142" s="23"/>
      <c r="B1142" s="24" t="s">
        <v>552</v>
      </c>
      <c r="C1142" s="25"/>
      <c r="D1142" s="26"/>
      <c r="E1142" s="27"/>
      <c r="F1142" s="28"/>
    </row>
    <row r="1143" spans="1:6" ht="15" customHeight="1">
      <c r="A1143" s="23"/>
      <c r="B1143" s="29" t="s">
        <v>641</v>
      </c>
      <c r="C1143" s="30">
        <v>0.05</v>
      </c>
      <c r="D1143" s="26" t="s">
        <v>68</v>
      </c>
      <c r="E1143" s="31">
        <f>GAJI!D14</f>
        <v>140000</v>
      </c>
      <c r="F1143" s="32">
        <f>C1143*E1143</f>
        <v>7000</v>
      </c>
    </row>
    <row r="1144" spans="1:6" ht="15" customHeight="1">
      <c r="A1144" s="23"/>
      <c r="B1144" s="29" t="s">
        <v>648</v>
      </c>
      <c r="C1144" s="30">
        <v>0.5</v>
      </c>
      <c r="D1144" s="26" t="s">
        <v>68</v>
      </c>
      <c r="E1144" s="31">
        <f>GAJI!D23</f>
        <v>135000</v>
      </c>
      <c r="F1144" s="32">
        <f>C1144*E1144</f>
        <v>67500</v>
      </c>
    </row>
    <row r="1145" spans="1:6" ht="15" customHeight="1">
      <c r="A1145" s="23"/>
      <c r="B1145" s="29" t="s">
        <v>645</v>
      </c>
      <c r="C1145" s="30">
        <v>0.3</v>
      </c>
      <c r="D1145" s="26" t="s">
        <v>68</v>
      </c>
      <c r="E1145" s="31">
        <f>GAJI!D26</f>
        <v>100000</v>
      </c>
      <c r="F1145" s="32">
        <f>C1145*E1145</f>
        <v>30000</v>
      </c>
    </row>
    <row r="1146" spans="1:6" ht="15" customHeight="1">
      <c r="A1146" s="23"/>
      <c r="B1146" s="24" t="s">
        <v>736</v>
      </c>
      <c r="C1146" s="25"/>
      <c r="D1146" s="26"/>
      <c r="E1146" s="33" t="s">
        <v>61</v>
      </c>
      <c r="F1146" s="34">
        <f>SUM(F1143:F1145)</f>
        <v>104500</v>
      </c>
    </row>
    <row r="1147" spans="1:6" ht="15" customHeight="1">
      <c r="A1147" s="23"/>
      <c r="B1147" s="29" t="s">
        <v>213</v>
      </c>
      <c r="C1147" s="30">
        <v>4</v>
      </c>
      <c r="D1147" s="26" t="s">
        <v>129</v>
      </c>
      <c r="E1147" s="31">
        <f>GAJI!D93</f>
        <v>8000</v>
      </c>
      <c r="F1147" s="32">
        <f>C1147*E1147</f>
        <v>32000</v>
      </c>
    </row>
    <row r="1148" spans="1:6" ht="15" customHeight="1">
      <c r="A1148" s="23"/>
      <c r="B1148" s="29" t="s">
        <v>208</v>
      </c>
      <c r="C1148" s="30">
        <v>10</v>
      </c>
      <c r="D1148" s="26" t="s">
        <v>49</v>
      </c>
      <c r="E1148" s="31">
        <f>GAJI!D90</f>
        <v>15600</v>
      </c>
      <c r="F1148" s="32">
        <f>C1148*E1148</f>
        <v>156000</v>
      </c>
    </row>
    <row r="1149" spans="1:6" ht="15" customHeight="1">
      <c r="A1149" s="23"/>
      <c r="B1149" s="29" t="s">
        <v>209</v>
      </c>
      <c r="C1149" s="30">
        <v>2.5</v>
      </c>
      <c r="D1149" s="26" t="s">
        <v>210</v>
      </c>
      <c r="E1149" s="31">
        <f>GAJI!D91</f>
        <v>7800</v>
      </c>
      <c r="F1149" s="32">
        <f>C1149*E1149</f>
        <v>19500</v>
      </c>
    </row>
    <row r="1150" spans="1:6" ht="15" customHeight="1">
      <c r="A1150" s="23"/>
      <c r="B1150" s="29" t="s">
        <v>211</v>
      </c>
      <c r="C1150" s="30">
        <v>1</v>
      </c>
      <c r="D1150" s="26" t="s">
        <v>129</v>
      </c>
      <c r="E1150" s="31">
        <f>GAJI!D92</f>
        <v>3900</v>
      </c>
      <c r="F1150" s="32">
        <f>C1150*E1150</f>
        <v>3900</v>
      </c>
    </row>
    <row r="1151" spans="1:6" ht="15" customHeight="1">
      <c r="A1151" s="23"/>
      <c r="B1151" s="29" t="s">
        <v>214</v>
      </c>
      <c r="C1151" s="30">
        <v>1</v>
      </c>
      <c r="D1151" s="26" t="s">
        <v>129</v>
      </c>
      <c r="E1151" s="31">
        <f>GAJI!D94</f>
        <v>14300</v>
      </c>
      <c r="F1151" s="32">
        <f>C1151*E1151</f>
        <v>14300</v>
      </c>
    </row>
    <row r="1152" spans="1:6" ht="15" customHeight="1">
      <c r="A1152" s="23"/>
      <c r="B1152" s="29"/>
      <c r="C1152" s="25"/>
      <c r="D1152" s="26"/>
      <c r="E1152" s="33" t="s">
        <v>61</v>
      </c>
      <c r="F1152" s="34">
        <f>SUM(F1147:F1151)</f>
        <v>225700</v>
      </c>
    </row>
    <row r="1153" spans="1:6" ht="15" customHeight="1">
      <c r="A1153" s="23"/>
      <c r="B1153" s="29"/>
      <c r="C1153" s="25"/>
      <c r="D1153" s="26"/>
      <c r="E1153" s="33" t="s">
        <v>66</v>
      </c>
      <c r="F1153" s="35">
        <f>SUM(F1152,F1146)</f>
        <v>330200</v>
      </c>
    </row>
    <row r="1154" spans="1:6" ht="15" customHeight="1">
      <c r="A1154" s="23"/>
      <c r="B1154" s="29"/>
      <c r="C1154" s="25"/>
      <c r="D1154" s="26"/>
      <c r="E1154" s="33"/>
      <c r="F1154" s="34"/>
    </row>
    <row r="1155" spans="1:6" ht="15" customHeight="1">
      <c r="A1155" s="17"/>
      <c r="B1155" s="18" t="s">
        <v>709</v>
      </c>
      <c r="C1155" s="19"/>
      <c r="D1155" s="20" t="s">
        <v>59</v>
      </c>
      <c r="E1155" s="21"/>
      <c r="F1155" s="22"/>
    </row>
    <row r="1156" spans="1:6" ht="15" customHeight="1">
      <c r="A1156" s="23"/>
      <c r="B1156" s="24" t="s">
        <v>552</v>
      </c>
      <c r="C1156" s="25"/>
      <c r="D1156" s="26"/>
      <c r="E1156" s="27"/>
      <c r="F1156" s="28"/>
    </row>
    <row r="1157" spans="1:6" ht="15" customHeight="1">
      <c r="A1157" s="23"/>
      <c r="B1157" s="29" t="s">
        <v>641</v>
      </c>
      <c r="C1157" s="30">
        <v>0.05</v>
      </c>
      <c r="D1157" s="26" t="s">
        <v>68</v>
      </c>
      <c r="E1157" s="31">
        <f>E1143</f>
        <v>140000</v>
      </c>
      <c r="F1157" s="32">
        <f>C1157*E1157</f>
        <v>7000</v>
      </c>
    </row>
    <row r="1158" spans="1:6" ht="15" customHeight="1">
      <c r="A1158" s="23"/>
      <c r="B1158" s="29" t="s">
        <v>648</v>
      </c>
      <c r="C1158" s="30">
        <v>0.5</v>
      </c>
      <c r="D1158" s="26" t="s">
        <v>68</v>
      </c>
      <c r="E1158" s="31">
        <f>E1144</f>
        <v>135000</v>
      </c>
      <c r="F1158" s="32">
        <f>C1158*E1158</f>
        <v>67500</v>
      </c>
    </row>
    <row r="1159" spans="1:6" ht="15" customHeight="1">
      <c r="A1159" s="23"/>
      <c r="B1159" s="29" t="s">
        <v>645</v>
      </c>
      <c r="C1159" s="30">
        <v>0.3</v>
      </c>
      <c r="D1159" s="26" t="s">
        <v>68</v>
      </c>
      <c r="E1159" s="31">
        <f>E1145</f>
        <v>100000</v>
      </c>
      <c r="F1159" s="32">
        <f>C1159*E1159</f>
        <v>30000</v>
      </c>
    </row>
    <row r="1160" spans="1:6" ht="15" customHeight="1">
      <c r="A1160" s="23"/>
      <c r="B1160" s="24" t="s">
        <v>736</v>
      </c>
      <c r="C1160" s="25"/>
      <c r="D1160" s="26"/>
      <c r="E1160" s="33" t="s">
        <v>61</v>
      </c>
      <c r="F1160" s="34">
        <f>SUM(F1157:F1159)</f>
        <v>104500</v>
      </c>
    </row>
    <row r="1161" spans="1:6" ht="15" customHeight="1">
      <c r="A1161" s="23"/>
      <c r="B1161" s="29" t="s">
        <v>213</v>
      </c>
      <c r="C1161" s="30">
        <v>4</v>
      </c>
      <c r="D1161" s="26" t="s">
        <v>129</v>
      </c>
      <c r="E1161" s="31">
        <f>E1147</f>
        <v>8000</v>
      </c>
      <c r="F1161" s="32">
        <f>C1161*E1161</f>
        <v>32000</v>
      </c>
    </row>
    <row r="1162" spans="1:6" ht="15" customHeight="1">
      <c r="A1162" s="23"/>
      <c r="B1162" s="29" t="s">
        <v>208</v>
      </c>
      <c r="C1162" s="30">
        <v>10</v>
      </c>
      <c r="D1162" s="26" t="s">
        <v>49</v>
      </c>
      <c r="E1162" s="31">
        <f>E1148</f>
        <v>15600</v>
      </c>
      <c r="F1162" s="32">
        <f>C1162*E1162</f>
        <v>156000</v>
      </c>
    </row>
    <row r="1163" spans="1:6" ht="15" customHeight="1">
      <c r="A1163" s="23"/>
      <c r="B1163" s="29" t="s">
        <v>209</v>
      </c>
      <c r="C1163" s="30">
        <v>2.5</v>
      </c>
      <c r="D1163" s="26" t="s">
        <v>210</v>
      </c>
      <c r="E1163" s="31">
        <f>E1149</f>
        <v>7800</v>
      </c>
      <c r="F1163" s="32">
        <f>C1163*E1163</f>
        <v>19500</v>
      </c>
    </row>
    <row r="1164" spans="1:6" ht="15" customHeight="1">
      <c r="A1164" s="23"/>
      <c r="B1164" s="29" t="s">
        <v>211</v>
      </c>
      <c r="C1164" s="30">
        <v>1</v>
      </c>
      <c r="D1164" s="26" t="s">
        <v>129</v>
      </c>
      <c r="E1164" s="31">
        <f>E1150</f>
        <v>3900</v>
      </c>
      <c r="F1164" s="32">
        <f>C1164*E1164</f>
        <v>3900</v>
      </c>
    </row>
    <row r="1165" spans="1:6" ht="15" customHeight="1">
      <c r="A1165" s="23"/>
      <c r="B1165" s="29" t="s">
        <v>215</v>
      </c>
      <c r="C1165" s="30">
        <v>1</v>
      </c>
      <c r="D1165" s="26" t="s">
        <v>129</v>
      </c>
      <c r="E1165" s="31">
        <f>GAJI!$D$95</f>
        <v>55000</v>
      </c>
      <c r="F1165" s="32">
        <f>C1165*E1165</f>
        <v>55000</v>
      </c>
    </row>
    <row r="1166" spans="1:6" ht="15" customHeight="1">
      <c r="A1166" s="23"/>
      <c r="B1166" s="29"/>
      <c r="C1166" s="25"/>
      <c r="D1166" s="26"/>
      <c r="E1166" s="33" t="s">
        <v>61</v>
      </c>
      <c r="F1166" s="34">
        <f>SUM(F1161:F1165)</f>
        <v>266400</v>
      </c>
    </row>
    <row r="1167" spans="1:6" ht="15" customHeight="1">
      <c r="A1167" s="23"/>
      <c r="B1167" s="29"/>
      <c r="C1167" s="25"/>
      <c r="D1167" s="26"/>
      <c r="E1167" s="33" t="s">
        <v>66</v>
      </c>
      <c r="F1167" s="35">
        <f>SUM(F1166,F1160)</f>
        <v>370900</v>
      </c>
    </row>
    <row r="1168" spans="1:6" ht="15" customHeight="1" thickBot="1">
      <c r="A1168" s="78"/>
      <c r="B1168" s="79"/>
      <c r="C1168" s="66"/>
      <c r="D1168" s="67"/>
      <c r="E1168" s="68"/>
      <c r="F1168" s="69"/>
    </row>
    <row r="1169" spans="1:6" ht="15" customHeight="1">
      <c r="A1169" s="70"/>
      <c r="B1169" s="77" t="s">
        <v>710</v>
      </c>
      <c r="C1169" s="72"/>
      <c r="D1169" s="73" t="s">
        <v>59</v>
      </c>
      <c r="E1169" s="74"/>
      <c r="F1169" s="75"/>
    </row>
    <row r="1170" spans="1:6" ht="15" customHeight="1">
      <c r="A1170" s="23"/>
      <c r="B1170" s="24" t="s">
        <v>552</v>
      </c>
      <c r="C1170" s="25"/>
      <c r="D1170" s="26"/>
      <c r="E1170" s="27"/>
      <c r="F1170" s="28"/>
    </row>
    <row r="1171" spans="1:6" ht="15" customHeight="1">
      <c r="A1171" s="23"/>
      <c r="B1171" s="29" t="s">
        <v>641</v>
      </c>
      <c r="C1171" s="30">
        <v>0.05</v>
      </c>
      <c r="D1171" s="26" t="s">
        <v>68</v>
      </c>
      <c r="E1171" s="31">
        <f>E1157</f>
        <v>140000</v>
      </c>
      <c r="F1171" s="32">
        <f>C1171*E1171</f>
        <v>7000</v>
      </c>
    </row>
    <row r="1172" spans="1:6" ht="15" customHeight="1">
      <c r="A1172" s="23"/>
      <c r="B1172" s="29" t="s">
        <v>648</v>
      </c>
      <c r="C1172" s="30">
        <v>0.5</v>
      </c>
      <c r="D1172" s="26" t="s">
        <v>68</v>
      </c>
      <c r="E1172" s="31">
        <f>E1158</f>
        <v>135000</v>
      </c>
      <c r="F1172" s="32">
        <f>C1172*E1172</f>
        <v>67500</v>
      </c>
    </row>
    <row r="1173" spans="1:6" ht="15" customHeight="1">
      <c r="A1173" s="23"/>
      <c r="B1173" s="29" t="s">
        <v>645</v>
      </c>
      <c r="C1173" s="30">
        <v>0.3</v>
      </c>
      <c r="D1173" s="26" t="s">
        <v>68</v>
      </c>
      <c r="E1173" s="31">
        <f>E1159</f>
        <v>100000</v>
      </c>
      <c r="F1173" s="32">
        <f>C1173*E1173</f>
        <v>30000</v>
      </c>
    </row>
    <row r="1174" spans="1:6" ht="15" customHeight="1">
      <c r="A1174" s="23"/>
      <c r="B1174" s="24" t="s">
        <v>736</v>
      </c>
      <c r="C1174" s="25"/>
      <c r="D1174" s="26"/>
      <c r="E1174" s="33" t="s">
        <v>61</v>
      </c>
      <c r="F1174" s="34">
        <f>SUM(F1171:F1173)</f>
        <v>104500</v>
      </c>
    </row>
    <row r="1175" spans="1:6" ht="15" customHeight="1">
      <c r="A1175" s="23"/>
      <c r="B1175" s="29" t="s">
        <v>213</v>
      </c>
      <c r="C1175" s="30">
        <v>4</v>
      </c>
      <c r="D1175" s="26" t="s">
        <v>129</v>
      </c>
      <c r="E1175" s="31">
        <f>E1161</f>
        <v>8000</v>
      </c>
      <c r="F1175" s="32">
        <f>C1175*E1175</f>
        <v>32000</v>
      </c>
    </row>
    <row r="1176" spans="1:6" ht="15" customHeight="1">
      <c r="A1176" s="23"/>
      <c r="B1176" s="29" t="s">
        <v>208</v>
      </c>
      <c r="C1176" s="30">
        <v>10</v>
      </c>
      <c r="D1176" s="26" t="s">
        <v>49</v>
      </c>
      <c r="E1176" s="31">
        <f>E1162</f>
        <v>15600</v>
      </c>
      <c r="F1176" s="32">
        <f>C1176*E1176</f>
        <v>156000</v>
      </c>
    </row>
    <row r="1177" spans="1:6" ht="15" customHeight="1">
      <c r="A1177" s="23"/>
      <c r="B1177" s="29" t="s">
        <v>209</v>
      </c>
      <c r="C1177" s="30">
        <v>2.5</v>
      </c>
      <c r="D1177" s="26" t="s">
        <v>210</v>
      </c>
      <c r="E1177" s="31">
        <f>E1163</f>
        <v>7800</v>
      </c>
      <c r="F1177" s="32">
        <f>C1177*E1177</f>
        <v>19500</v>
      </c>
    </row>
    <row r="1178" spans="1:6" ht="15" customHeight="1">
      <c r="A1178" s="23"/>
      <c r="B1178" s="29" t="s">
        <v>211</v>
      </c>
      <c r="C1178" s="30">
        <v>1</v>
      </c>
      <c r="D1178" s="26" t="s">
        <v>129</v>
      </c>
      <c r="E1178" s="31">
        <f>E1164</f>
        <v>3900</v>
      </c>
      <c r="F1178" s="32">
        <f>C1178*E1178</f>
        <v>3900</v>
      </c>
    </row>
    <row r="1179" spans="1:6" ht="15" customHeight="1">
      <c r="A1179" s="23"/>
      <c r="B1179" s="29" t="s">
        <v>216</v>
      </c>
      <c r="C1179" s="30">
        <v>1</v>
      </c>
      <c r="D1179" s="26" t="s">
        <v>129</v>
      </c>
      <c r="E1179" s="31">
        <f>GAJI!$D$96</f>
        <v>35000</v>
      </c>
      <c r="F1179" s="32">
        <f>C1179*E1179</f>
        <v>35000</v>
      </c>
    </row>
    <row r="1180" spans="1:6" ht="15" customHeight="1">
      <c r="A1180" s="23"/>
      <c r="B1180" s="29"/>
      <c r="C1180" s="25"/>
      <c r="D1180" s="26"/>
      <c r="E1180" s="33" t="s">
        <v>61</v>
      </c>
      <c r="F1180" s="34">
        <f>SUM(F1175:F1179)</f>
        <v>246400</v>
      </c>
    </row>
    <row r="1181" spans="1:6" ht="15" customHeight="1">
      <c r="A1181" s="23"/>
      <c r="B1181" s="29"/>
      <c r="C1181" s="25"/>
      <c r="D1181" s="26"/>
      <c r="E1181" s="33" t="s">
        <v>66</v>
      </c>
      <c r="F1181" s="35">
        <f>SUM(F1180,F1174)</f>
        <v>350900</v>
      </c>
    </row>
    <row r="1182" spans="1:6" ht="15" customHeight="1">
      <c r="A1182" s="23"/>
      <c r="B1182" s="29"/>
      <c r="C1182" s="25"/>
      <c r="D1182" s="26"/>
      <c r="E1182" s="33"/>
      <c r="F1182" s="34"/>
    </row>
    <row r="1183" spans="1:6" ht="15" customHeight="1">
      <c r="A1183" s="17"/>
      <c r="B1183" s="18" t="s">
        <v>711</v>
      </c>
      <c r="C1183" s="19"/>
      <c r="D1183" s="20" t="s">
        <v>59</v>
      </c>
      <c r="E1183" s="21"/>
      <c r="F1183" s="22"/>
    </row>
    <row r="1184" spans="1:6" ht="15" customHeight="1">
      <c r="A1184" s="23"/>
      <c r="B1184" s="24" t="s">
        <v>552</v>
      </c>
      <c r="C1184" s="25"/>
      <c r="D1184" s="26"/>
      <c r="E1184" s="27"/>
      <c r="F1184" s="28"/>
    </row>
    <row r="1185" spans="1:6" ht="15" customHeight="1">
      <c r="A1185" s="23"/>
      <c r="B1185" s="29" t="s">
        <v>641</v>
      </c>
      <c r="C1185" s="30">
        <v>0.05</v>
      </c>
      <c r="D1185" s="26" t="s">
        <v>68</v>
      </c>
      <c r="E1185" s="31">
        <f>E1171</f>
        <v>140000</v>
      </c>
      <c r="F1185" s="32">
        <f>C1185*E1185</f>
        <v>7000</v>
      </c>
    </row>
    <row r="1186" spans="1:6" ht="15" customHeight="1">
      <c r="A1186" s="23"/>
      <c r="B1186" s="29" t="s">
        <v>648</v>
      </c>
      <c r="C1186" s="30">
        <v>0.5</v>
      </c>
      <c r="D1186" s="26" t="s">
        <v>68</v>
      </c>
      <c r="E1186" s="31">
        <f>E1172</f>
        <v>135000</v>
      </c>
      <c r="F1186" s="32">
        <f>C1186*E1186</f>
        <v>67500</v>
      </c>
    </row>
    <row r="1187" spans="1:6" ht="15" customHeight="1">
      <c r="A1187" s="23"/>
      <c r="B1187" s="29" t="s">
        <v>645</v>
      </c>
      <c r="C1187" s="30">
        <v>0.3</v>
      </c>
      <c r="D1187" s="26" t="s">
        <v>68</v>
      </c>
      <c r="E1187" s="31">
        <f>E1173</f>
        <v>100000</v>
      </c>
      <c r="F1187" s="32">
        <f>C1187*E1187</f>
        <v>30000</v>
      </c>
    </row>
    <row r="1188" spans="1:6" ht="15" customHeight="1">
      <c r="A1188" s="23"/>
      <c r="B1188" s="24" t="s">
        <v>736</v>
      </c>
      <c r="C1188" s="25"/>
      <c r="D1188" s="26"/>
      <c r="E1188" s="33" t="s">
        <v>61</v>
      </c>
      <c r="F1188" s="34">
        <f>SUM(F1185:F1187)</f>
        <v>104500</v>
      </c>
    </row>
    <row r="1189" spans="1:6" ht="15" customHeight="1">
      <c r="A1189" s="23"/>
      <c r="B1189" s="29" t="s">
        <v>213</v>
      </c>
      <c r="C1189" s="30">
        <v>4</v>
      </c>
      <c r="D1189" s="26" t="s">
        <v>129</v>
      </c>
      <c r="E1189" s="31">
        <f>E1175</f>
        <v>8000</v>
      </c>
      <c r="F1189" s="32">
        <f>C1189*E1189</f>
        <v>32000</v>
      </c>
    </row>
    <row r="1190" spans="1:6" ht="15" customHeight="1">
      <c r="A1190" s="23"/>
      <c r="B1190" s="29" t="s">
        <v>208</v>
      </c>
      <c r="C1190" s="30">
        <v>10</v>
      </c>
      <c r="D1190" s="26" t="s">
        <v>49</v>
      </c>
      <c r="E1190" s="31">
        <f>E1176</f>
        <v>15600</v>
      </c>
      <c r="F1190" s="32">
        <f>C1190*E1190</f>
        <v>156000</v>
      </c>
    </row>
    <row r="1191" spans="1:6" ht="15" customHeight="1">
      <c r="A1191" s="23"/>
      <c r="B1191" s="29" t="s">
        <v>209</v>
      </c>
      <c r="C1191" s="30">
        <v>2.5</v>
      </c>
      <c r="D1191" s="26" t="s">
        <v>210</v>
      </c>
      <c r="E1191" s="31">
        <f>E1177</f>
        <v>7800</v>
      </c>
      <c r="F1191" s="32">
        <f>C1191*E1191</f>
        <v>19500</v>
      </c>
    </row>
    <row r="1192" spans="1:6" ht="15" customHeight="1">
      <c r="A1192" s="23"/>
      <c r="B1192" s="29" t="s">
        <v>211</v>
      </c>
      <c r="C1192" s="30">
        <v>1</v>
      </c>
      <c r="D1192" s="26" t="s">
        <v>129</v>
      </c>
      <c r="E1192" s="31">
        <f>E1178</f>
        <v>3900</v>
      </c>
      <c r="F1192" s="32">
        <f>C1192*E1192</f>
        <v>3900</v>
      </c>
    </row>
    <row r="1193" spans="1:6" ht="15" customHeight="1">
      <c r="A1193" s="23"/>
      <c r="B1193" s="29" t="s">
        <v>217</v>
      </c>
      <c r="C1193" s="30">
        <v>1</v>
      </c>
      <c r="D1193" s="26" t="s">
        <v>129</v>
      </c>
      <c r="E1193" s="31">
        <f>GAJI!$D$97</f>
        <v>45000</v>
      </c>
      <c r="F1193" s="32">
        <f>C1193*E1193</f>
        <v>45000</v>
      </c>
    </row>
    <row r="1194" spans="1:6" ht="15" customHeight="1">
      <c r="A1194" s="23"/>
      <c r="B1194" s="29"/>
      <c r="C1194" s="25"/>
      <c r="D1194" s="26"/>
      <c r="E1194" s="33" t="s">
        <v>61</v>
      </c>
      <c r="F1194" s="34">
        <f>SUM(F1189:F1193)</f>
        <v>256400</v>
      </c>
    </row>
    <row r="1195" spans="1:6" ht="15" customHeight="1">
      <c r="A1195" s="23"/>
      <c r="B1195" s="29"/>
      <c r="C1195" s="25"/>
      <c r="D1195" s="26"/>
      <c r="E1195" s="33" t="s">
        <v>66</v>
      </c>
      <c r="F1195" s="35">
        <f>SUM(F1194,F1188)</f>
        <v>360900</v>
      </c>
    </row>
    <row r="1196" spans="1:6" ht="15" customHeight="1" thickBot="1">
      <c r="A1196" s="78"/>
      <c r="B1196" s="79"/>
      <c r="C1196" s="66"/>
      <c r="D1196" s="67"/>
      <c r="E1196" s="68"/>
      <c r="F1196" s="69"/>
    </row>
    <row r="1197" spans="1:6" ht="15" hidden="1" customHeight="1">
      <c r="A1197" s="70"/>
      <c r="B1197" s="77" t="s">
        <v>712</v>
      </c>
      <c r="C1197" s="72"/>
      <c r="D1197" s="73" t="s">
        <v>59</v>
      </c>
      <c r="E1197" s="74"/>
      <c r="F1197" s="75"/>
    </row>
    <row r="1198" spans="1:6" ht="15" hidden="1" customHeight="1">
      <c r="A1198" s="23"/>
      <c r="B1198" s="24" t="s">
        <v>552</v>
      </c>
      <c r="C1198" s="25"/>
      <c r="D1198" s="26"/>
      <c r="E1198" s="27"/>
      <c r="F1198" s="28"/>
    </row>
    <row r="1199" spans="1:6" ht="15" hidden="1" customHeight="1">
      <c r="A1199" s="23"/>
      <c r="B1199" s="29" t="s">
        <v>641</v>
      </c>
      <c r="C1199" s="30">
        <v>0.05</v>
      </c>
      <c r="D1199" s="26" t="s">
        <v>68</v>
      </c>
      <c r="E1199" s="31">
        <f>E1185</f>
        <v>140000</v>
      </c>
      <c r="F1199" s="32">
        <f>C1199*E1199</f>
        <v>7000</v>
      </c>
    </row>
    <row r="1200" spans="1:6" ht="15" hidden="1" customHeight="1">
      <c r="A1200" s="23"/>
      <c r="B1200" s="29" t="s">
        <v>648</v>
      </c>
      <c r="C1200" s="30">
        <v>0.5</v>
      </c>
      <c r="D1200" s="26" t="s">
        <v>68</v>
      </c>
      <c r="E1200" s="31">
        <f>E1186</f>
        <v>135000</v>
      </c>
      <c r="F1200" s="32">
        <f>C1200*E1200</f>
        <v>67500</v>
      </c>
    </row>
    <row r="1201" spans="1:6" ht="15" hidden="1" customHeight="1">
      <c r="A1201" s="23"/>
      <c r="B1201" s="29" t="s">
        <v>645</v>
      </c>
      <c r="C1201" s="30">
        <v>0.3</v>
      </c>
      <c r="D1201" s="26" t="s">
        <v>68</v>
      </c>
      <c r="E1201" s="31">
        <f>E1187</f>
        <v>100000</v>
      </c>
      <c r="F1201" s="32">
        <f>C1201*E1201</f>
        <v>30000</v>
      </c>
    </row>
    <row r="1202" spans="1:6" ht="15" hidden="1" customHeight="1">
      <c r="A1202" s="23"/>
      <c r="B1202" s="24" t="s">
        <v>736</v>
      </c>
      <c r="C1202" s="25"/>
      <c r="D1202" s="26"/>
      <c r="E1202" s="33" t="s">
        <v>61</v>
      </c>
      <c r="F1202" s="34">
        <f>SUM(F1199:F1201)</f>
        <v>104500</v>
      </c>
    </row>
    <row r="1203" spans="1:6" ht="15" hidden="1" customHeight="1">
      <c r="A1203" s="23"/>
      <c r="B1203" s="29" t="s">
        <v>213</v>
      </c>
      <c r="C1203" s="30">
        <v>4</v>
      </c>
      <c r="D1203" s="26" t="s">
        <v>129</v>
      </c>
      <c r="E1203" s="31">
        <f>E1189</f>
        <v>8000</v>
      </c>
      <c r="F1203" s="32">
        <f>C1203*E1203</f>
        <v>32000</v>
      </c>
    </row>
    <row r="1204" spans="1:6" ht="15" hidden="1" customHeight="1">
      <c r="A1204" s="23"/>
      <c r="B1204" s="29" t="s">
        <v>208</v>
      </c>
      <c r="C1204" s="30">
        <v>10</v>
      </c>
      <c r="D1204" s="26" t="s">
        <v>49</v>
      </c>
      <c r="E1204" s="31">
        <f>E1190</f>
        <v>15600</v>
      </c>
      <c r="F1204" s="32">
        <f>C1204*E1204</f>
        <v>156000</v>
      </c>
    </row>
    <row r="1205" spans="1:6" ht="15" hidden="1" customHeight="1">
      <c r="A1205" s="23"/>
      <c r="B1205" s="29" t="s">
        <v>209</v>
      </c>
      <c r="C1205" s="30">
        <v>2.5</v>
      </c>
      <c r="D1205" s="26" t="s">
        <v>210</v>
      </c>
      <c r="E1205" s="31">
        <f>E1191</f>
        <v>7800</v>
      </c>
      <c r="F1205" s="32">
        <f>C1205*E1205</f>
        <v>19500</v>
      </c>
    </row>
    <row r="1206" spans="1:6" ht="15" hidden="1" customHeight="1">
      <c r="A1206" s="23"/>
      <c r="B1206" s="29" t="s">
        <v>211</v>
      </c>
      <c r="C1206" s="30">
        <v>1</v>
      </c>
      <c r="D1206" s="26" t="s">
        <v>129</v>
      </c>
      <c r="E1206" s="31">
        <f>E1192</f>
        <v>3900</v>
      </c>
      <c r="F1206" s="32">
        <f>C1206*E1206</f>
        <v>3900</v>
      </c>
    </row>
    <row r="1207" spans="1:6" ht="15" hidden="1" customHeight="1">
      <c r="A1207" s="23"/>
      <c r="B1207" s="29"/>
      <c r="C1207" s="25"/>
      <c r="D1207" s="26"/>
      <c r="E1207" s="33" t="s">
        <v>61</v>
      </c>
      <c r="F1207" s="34">
        <f>SUM(F1203:F1206)</f>
        <v>211400</v>
      </c>
    </row>
    <row r="1208" spans="1:6" ht="15" hidden="1" customHeight="1">
      <c r="A1208" s="23"/>
      <c r="B1208" s="29"/>
      <c r="C1208" s="25"/>
      <c r="D1208" s="26"/>
      <c r="E1208" s="33" t="s">
        <v>66</v>
      </c>
      <c r="F1208" s="34">
        <f>SUM(F1207,F1202)</f>
        <v>315900</v>
      </c>
    </row>
    <row r="1209" spans="1:6" ht="15" hidden="1" customHeight="1">
      <c r="A1209" s="23"/>
      <c r="B1209" s="29"/>
      <c r="C1209" s="25"/>
      <c r="D1209" s="26"/>
      <c r="E1209" s="33"/>
      <c r="F1209" s="34"/>
    </row>
    <row r="1210" spans="1:6" ht="15" customHeight="1">
      <c r="A1210" s="17"/>
      <c r="B1210" s="18" t="s">
        <v>713</v>
      </c>
      <c r="C1210" s="19"/>
      <c r="D1210" s="20" t="s">
        <v>59</v>
      </c>
      <c r="E1210" s="21"/>
      <c r="F1210" s="22"/>
    </row>
    <row r="1211" spans="1:6" ht="15" customHeight="1">
      <c r="A1211" s="23"/>
      <c r="B1211" s="24" t="s">
        <v>552</v>
      </c>
      <c r="C1211" s="25"/>
      <c r="D1211" s="26"/>
      <c r="E1211" s="27"/>
      <c r="F1211" s="28"/>
    </row>
    <row r="1212" spans="1:6" ht="15" customHeight="1">
      <c r="A1212" s="23"/>
      <c r="B1212" s="29" t="s">
        <v>641</v>
      </c>
      <c r="C1212" s="30">
        <v>0.05</v>
      </c>
      <c r="D1212" s="26" t="s">
        <v>68</v>
      </c>
      <c r="E1212" s="31">
        <f>$E$1185</f>
        <v>140000</v>
      </c>
      <c r="F1212" s="32">
        <f>C1212*E1212</f>
        <v>7000</v>
      </c>
    </row>
    <row r="1213" spans="1:6" ht="15" customHeight="1">
      <c r="A1213" s="23"/>
      <c r="B1213" s="29" t="s">
        <v>648</v>
      </c>
      <c r="C1213" s="30">
        <v>0.5</v>
      </c>
      <c r="D1213" s="26" t="s">
        <v>68</v>
      </c>
      <c r="E1213" s="31">
        <f>$E$1186</f>
        <v>135000</v>
      </c>
      <c r="F1213" s="32">
        <f>C1213*E1213</f>
        <v>67500</v>
      </c>
    </row>
    <row r="1214" spans="1:6" ht="15" customHeight="1">
      <c r="A1214" s="23"/>
      <c r="B1214" s="29" t="s">
        <v>645</v>
      </c>
      <c r="C1214" s="30">
        <v>0.3</v>
      </c>
      <c r="D1214" s="26" t="s">
        <v>68</v>
      </c>
      <c r="E1214" s="31">
        <f>$E$1187</f>
        <v>100000</v>
      </c>
      <c r="F1214" s="32">
        <f>C1214*E1214</f>
        <v>30000</v>
      </c>
    </row>
    <row r="1215" spans="1:6" ht="15" customHeight="1">
      <c r="A1215" s="23"/>
      <c r="B1215" s="24" t="s">
        <v>736</v>
      </c>
      <c r="C1215" s="25"/>
      <c r="D1215" s="26"/>
      <c r="E1215" s="33" t="s">
        <v>61</v>
      </c>
      <c r="F1215" s="34">
        <f>SUM(F1212:F1214)</f>
        <v>104500</v>
      </c>
    </row>
    <row r="1216" spans="1:6" ht="15" customHeight="1">
      <c r="A1216" s="23"/>
      <c r="B1216" s="29" t="s">
        <v>213</v>
      </c>
      <c r="C1216" s="30">
        <v>4</v>
      </c>
      <c r="D1216" s="26" t="s">
        <v>129</v>
      </c>
      <c r="E1216" s="31">
        <f>$E$1189</f>
        <v>8000</v>
      </c>
      <c r="F1216" s="32">
        <f>C1216*E1216</f>
        <v>32000</v>
      </c>
    </row>
    <row r="1217" spans="1:6" ht="15" customHeight="1">
      <c r="A1217" s="23"/>
      <c r="B1217" s="29" t="s">
        <v>208</v>
      </c>
      <c r="C1217" s="30">
        <v>10</v>
      </c>
      <c r="D1217" s="26" t="s">
        <v>49</v>
      </c>
      <c r="E1217" s="31">
        <f>$E$1190</f>
        <v>15600</v>
      </c>
      <c r="F1217" s="32">
        <f>C1217*E1217</f>
        <v>156000</v>
      </c>
    </row>
    <row r="1218" spans="1:6" ht="15" customHeight="1">
      <c r="A1218" s="23"/>
      <c r="B1218" s="29" t="s">
        <v>209</v>
      </c>
      <c r="C1218" s="30">
        <v>2.5</v>
      </c>
      <c r="D1218" s="26" t="s">
        <v>210</v>
      </c>
      <c r="E1218" s="31">
        <f>$E$1191</f>
        <v>7800</v>
      </c>
      <c r="F1218" s="32">
        <f>C1218*E1218</f>
        <v>19500</v>
      </c>
    </row>
    <row r="1219" spans="1:6" ht="15" customHeight="1">
      <c r="A1219" s="23"/>
      <c r="B1219" s="29" t="s">
        <v>211</v>
      </c>
      <c r="C1219" s="30">
        <v>1</v>
      </c>
      <c r="D1219" s="26" t="s">
        <v>129</v>
      </c>
      <c r="E1219" s="31">
        <f>$E$1192</f>
        <v>3900</v>
      </c>
      <c r="F1219" s="32">
        <f>C1219*E1219</f>
        <v>3900</v>
      </c>
    </row>
    <row r="1220" spans="1:6" ht="15" customHeight="1">
      <c r="A1220" s="23"/>
      <c r="B1220" s="29" t="s">
        <v>218</v>
      </c>
      <c r="C1220" s="30">
        <v>1</v>
      </c>
      <c r="D1220" s="26" t="s">
        <v>129</v>
      </c>
      <c r="E1220" s="31">
        <f>GAJI!D98</f>
        <v>250000</v>
      </c>
      <c r="F1220" s="32">
        <f>C1220*E1220</f>
        <v>250000</v>
      </c>
    </row>
    <row r="1221" spans="1:6" ht="15" customHeight="1">
      <c r="A1221" s="23"/>
      <c r="B1221" s="29"/>
      <c r="C1221" s="25"/>
      <c r="D1221" s="26"/>
      <c r="E1221" s="33" t="s">
        <v>61</v>
      </c>
      <c r="F1221" s="34">
        <f>SUM(F1216:F1220)</f>
        <v>461400</v>
      </c>
    </row>
    <row r="1222" spans="1:6" ht="15" customHeight="1">
      <c r="A1222" s="23"/>
      <c r="B1222" s="29"/>
      <c r="C1222" s="25"/>
      <c r="D1222" s="26"/>
      <c r="E1222" s="33" t="s">
        <v>66</v>
      </c>
      <c r="F1222" s="35">
        <f>SUM(F1221,F1215)</f>
        <v>565900</v>
      </c>
    </row>
    <row r="1223" spans="1:6" ht="15" customHeight="1" thickBot="1">
      <c r="A1223" s="36"/>
      <c r="B1223" s="37"/>
      <c r="C1223" s="38"/>
      <c r="D1223" s="39"/>
      <c r="E1223" s="40"/>
      <c r="F1223" s="41"/>
    </row>
    <row r="1224" spans="1:6" ht="15" hidden="1" customHeight="1">
      <c r="A1224" s="17"/>
      <c r="B1224" s="18" t="s">
        <v>714</v>
      </c>
      <c r="C1224" s="19"/>
      <c r="D1224" s="20" t="s">
        <v>59</v>
      </c>
      <c r="E1224" s="21"/>
      <c r="F1224" s="22"/>
    </row>
    <row r="1225" spans="1:6" ht="15" hidden="1" customHeight="1">
      <c r="A1225" s="23"/>
      <c r="B1225" s="24" t="s">
        <v>552</v>
      </c>
      <c r="C1225" s="25"/>
      <c r="D1225" s="26"/>
      <c r="E1225" s="27"/>
      <c r="F1225" s="28"/>
    </row>
    <row r="1226" spans="1:6" ht="15" hidden="1" customHeight="1">
      <c r="A1226" s="23"/>
      <c r="B1226" s="29" t="s">
        <v>641</v>
      </c>
      <c r="C1226" s="30">
        <v>0.05</v>
      </c>
      <c r="D1226" s="26" t="s">
        <v>68</v>
      </c>
      <c r="E1226" s="31">
        <f>$E$1185</f>
        <v>140000</v>
      </c>
      <c r="F1226" s="32">
        <f>C1226*E1226</f>
        <v>7000</v>
      </c>
    </row>
    <row r="1227" spans="1:6" ht="15" hidden="1" customHeight="1">
      <c r="A1227" s="23"/>
      <c r="B1227" s="29" t="s">
        <v>648</v>
      </c>
      <c r="C1227" s="30">
        <v>0.5</v>
      </c>
      <c r="D1227" s="26" t="s">
        <v>68</v>
      </c>
      <c r="E1227" s="31">
        <f>$E$1186</f>
        <v>135000</v>
      </c>
      <c r="F1227" s="32">
        <f>C1227*E1227</f>
        <v>67500</v>
      </c>
    </row>
    <row r="1228" spans="1:6" ht="15" hidden="1" customHeight="1">
      <c r="A1228" s="23"/>
      <c r="B1228" s="29" t="s">
        <v>645</v>
      </c>
      <c r="C1228" s="30">
        <v>0.3</v>
      </c>
      <c r="D1228" s="26" t="s">
        <v>68</v>
      </c>
      <c r="E1228" s="31">
        <f>$E$1187</f>
        <v>100000</v>
      </c>
      <c r="F1228" s="32">
        <f>C1228*E1228</f>
        <v>30000</v>
      </c>
    </row>
    <row r="1229" spans="1:6" ht="15" hidden="1" customHeight="1">
      <c r="A1229" s="23"/>
      <c r="B1229" s="24" t="s">
        <v>736</v>
      </c>
      <c r="C1229" s="25"/>
      <c r="D1229" s="26"/>
      <c r="E1229" s="33" t="s">
        <v>61</v>
      </c>
      <c r="F1229" s="34">
        <f>SUM(F1226:F1228)</f>
        <v>104500</v>
      </c>
    </row>
    <row r="1230" spans="1:6" ht="15" hidden="1" customHeight="1">
      <c r="A1230" s="23"/>
      <c r="B1230" s="29" t="s">
        <v>213</v>
      </c>
      <c r="C1230" s="30">
        <v>4</v>
      </c>
      <c r="D1230" s="26" t="s">
        <v>129</v>
      </c>
      <c r="E1230" s="31">
        <f>$E$1189</f>
        <v>8000</v>
      </c>
      <c r="F1230" s="32">
        <f>C1230*E1230</f>
        <v>32000</v>
      </c>
    </row>
    <row r="1231" spans="1:6" ht="15" hidden="1" customHeight="1">
      <c r="A1231" s="23"/>
      <c r="B1231" s="29" t="s">
        <v>208</v>
      </c>
      <c r="C1231" s="30">
        <v>10</v>
      </c>
      <c r="D1231" s="26" t="s">
        <v>49</v>
      </c>
      <c r="E1231" s="31">
        <f>$E$1190</f>
        <v>15600</v>
      </c>
      <c r="F1231" s="32">
        <f>C1231*E1231</f>
        <v>156000</v>
      </c>
    </row>
    <row r="1232" spans="1:6" ht="15" hidden="1" customHeight="1">
      <c r="A1232" s="23"/>
      <c r="B1232" s="29" t="s">
        <v>209</v>
      </c>
      <c r="C1232" s="30">
        <v>2.5</v>
      </c>
      <c r="D1232" s="26" t="s">
        <v>210</v>
      </c>
      <c r="E1232" s="31">
        <f>$E$1191</f>
        <v>7800</v>
      </c>
      <c r="F1232" s="32">
        <f>C1232*E1232</f>
        <v>19500</v>
      </c>
    </row>
    <row r="1233" spans="1:6" ht="15" hidden="1" customHeight="1">
      <c r="A1233" s="23"/>
      <c r="B1233" s="29" t="s">
        <v>211</v>
      </c>
      <c r="C1233" s="30">
        <v>1</v>
      </c>
      <c r="D1233" s="26" t="s">
        <v>129</v>
      </c>
      <c r="E1233" s="31">
        <f>$E$1192</f>
        <v>3900</v>
      </c>
      <c r="F1233" s="32">
        <f>C1233*E1233</f>
        <v>3900</v>
      </c>
    </row>
    <row r="1234" spans="1:6" ht="15" hidden="1" customHeight="1">
      <c r="A1234" s="23"/>
      <c r="B1234" s="29" t="s">
        <v>219</v>
      </c>
      <c r="C1234" s="30">
        <v>1</v>
      </c>
      <c r="D1234" s="26" t="s">
        <v>129</v>
      </c>
      <c r="E1234" s="31">
        <f>GAJI!$D$99</f>
        <v>500000</v>
      </c>
      <c r="F1234" s="32">
        <f>C1234*E1234</f>
        <v>500000</v>
      </c>
    </row>
    <row r="1235" spans="1:6" ht="15" hidden="1" customHeight="1">
      <c r="A1235" s="23"/>
      <c r="B1235" s="29"/>
      <c r="C1235" s="25"/>
      <c r="D1235" s="26"/>
      <c r="E1235" s="33" t="s">
        <v>61</v>
      </c>
      <c r="F1235" s="34">
        <f>SUM(F1230:F1234)</f>
        <v>711400</v>
      </c>
    </row>
    <row r="1236" spans="1:6" ht="15" hidden="1" customHeight="1">
      <c r="A1236" s="23"/>
      <c r="B1236" s="29"/>
      <c r="C1236" s="25"/>
      <c r="D1236" s="26"/>
      <c r="E1236" s="33" t="s">
        <v>66</v>
      </c>
      <c r="F1236" s="47">
        <f>SUM(F1235,F1229)</f>
        <v>815900</v>
      </c>
    </row>
    <row r="1237" spans="1:6" ht="15" hidden="1" customHeight="1">
      <c r="A1237" s="54"/>
      <c r="B1237" s="55"/>
      <c r="C1237" s="56"/>
      <c r="D1237" s="57"/>
      <c r="E1237" s="58"/>
      <c r="F1237" s="59"/>
    </row>
    <row r="1238" spans="1:6" ht="15" hidden="1" customHeight="1">
      <c r="A1238" s="17"/>
      <c r="B1238" s="18" t="s">
        <v>715</v>
      </c>
      <c r="C1238" s="19"/>
      <c r="D1238" s="20" t="s">
        <v>49</v>
      </c>
      <c r="E1238" s="21"/>
      <c r="F1238" s="22"/>
    </row>
    <row r="1239" spans="1:6" ht="15" hidden="1" customHeight="1">
      <c r="A1239" s="23"/>
      <c r="B1239" s="24" t="s">
        <v>552</v>
      </c>
      <c r="C1239" s="25"/>
      <c r="D1239" s="26"/>
      <c r="E1239" s="27"/>
      <c r="F1239" s="28"/>
    </row>
    <row r="1240" spans="1:6" ht="15" hidden="1" customHeight="1">
      <c r="A1240" s="23"/>
      <c r="B1240" s="29" t="s">
        <v>641</v>
      </c>
      <c r="C1240" s="30">
        <v>0.05</v>
      </c>
      <c r="D1240" s="26" t="s">
        <v>68</v>
      </c>
      <c r="E1240" s="31">
        <f>E1226</f>
        <v>140000</v>
      </c>
      <c r="F1240" s="32">
        <f>C1240*E1240</f>
        <v>7000</v>
      </c>
    </row>
    <row r="1241" spans="1:6" ht="15" hidden="1" customHeight="1">
      <c r="A1241" s="23"/>
      <c r="B1241" s="29" t="s">
        <v>648</v>
      </c>
      <c r="C1241" s="30">
        <v>0.5</v>
      </c>
      <c r="D1241" s="26" t="s">
        <v>68</v>
      </c>
      <c r="E1241" s="31">
        <f>E1227</f>
        <v>135000</v>
      </c>
      <c r="F1241" s="32">
        <f>C1241*E1241</f>
        <v>67500</v>
      </c>
    </row>
    <row r="1242" spans="1:6" ht="15" hidden="1" customHeight="1">
      <c r="A1242" s="23"/>
      <c r="B1242" s="29" t="s">
        <v>645</v>
      </c>
      <c r="C1242" s="30">
        <v>0.3</v>
      </c>
      <c r="D1242" s="26" t="s">
        <v>68</v>
      </c>
      <c r="E1242" s="31">
        <f>E1228</f>
        <v>100000</v>
      </c>
      <c r="F1242" s="32">
        <f>C1242*E1242</f>
        <v>30000</v>
      </c>
    </row>
    <row r="1243" spans="1:6" ht="15" hidden="1" customHeight="1">
      <c r="A1243" s="23"/>
      <c r="B1243" s="24" t="s">
        <v>736</v>
      </c>
      <c r="C1243" s="25"/>
      <c r="D1243" s="26"/>
      <c r="E1243" s="33" t="s">
        <v>61</v>
      </c>
      <c r="F1243" s="34">
        <f>SUM(F1240:F1242)</f>
        <v>104500</v>
      </c>
    </row>
    <row r="1244" spans="1:6" ht="15" hidden="1" customHeight="1">
      <c r="A1244" s="23"/>
      <c r="B1244" s="29" t="s">
        <v>213</v>
      </c>
      <c r="C1244" s="30">
        <v>4</v>
      </c>
      <c r="D1244" s="26" t="s">
        <v>129</v>
      </c>
      <c r="E1244" s="31">
        <f>E1230</f>
        <v>8000</v>
      </c>
      <c r="F1244" s="32">
        <f>C1244*E1244</f>
        <v>32000</v>
      </c>
    </row>
    <row r="1245" spans="1:6" ht="15" hidden="1" customHeight="1">
      <c r="A1245" s="23"/>
      <c r="B1245" s="29" t="s">
        <v>208</v>
      </c>
      <c r="C1245" s="30">
        <v>10</v>
      </c>
      <c r="D1245" s="26" t="s">
        <v>49</v>
      </c>
      <c r="E1245" s="31">
        <f>E1231</f>
        <v>15600</v>
      </c>
      <c r="F1245" s="32">
        <f>C1245*E1245</f>
        <v>156000</v>
      </c>
    </row>
    <row r="1246" spans="1:6" ht="15" hidden="1" customHeight="1">
      <c r="A1246" s="23"/>
      <c r="B1246" s="29" t="s">
        <v>209</v>
      </c>
      <c r="C1246" s="30">
        <v>2.5</v>
      </c>
      <c r="D1246" s="26" t="s">
        <v>210</v>
      </c>
      <c r="E1246" s="31">
        <f>E1232</f>
        <v>7800</v>
      </c>
      <c r="F1246" s="32">
        <f>C1246*E1246</f>
        <v>19500</v>
      </c>
    </row>
    <row r="1247" spans="1:6" ht="15" hidden="1" customHeight="1">
      <c r="A1247" s="23"/>
      <c r="B1247" s="29" t="s">
        <v>211</v>
      </c>
      <c r="C1247" s="30">
        <v>1</v>
      </c>
      <c r="D1247" s="26" t="s">
        <v>129</v>
      </c>
      <c r="E1247" s="31">
        <f>E1233</f>
        <v>3900</v>
      </c>
      <c r="F1247" s="32">
        <f>C1247*E1247</f>
        <v>3900</v>
      </c>
    </row>
    <row r="1248" spans="1:6" ht="15" hidden="1" customHeight="1">
      <c r="A1248" s="23"/>
      <c r="B1248" s="29"/>
      <c r="C1248" s="25"/>
      <c r="D1248" s="26"/>
      <c r="E1248" s="33" t="s">
        <v>61</v>
      </c>
      <c r="F1248" s="34">
        <f>SUM(F1244:F1247)</f>
        <v>211400</v>
      </c>
    </row>
    <row r="1249" spans="1:6" ht="15" hidden="1" customHeight="1">
      <c r="A1249" s="23"/>
      <c r="B1249" s="29"/>
      <c r="C1249" s="25"/>
      <c r="D1249" s="26"/>
      <c r="E1249" s="33" t="s">
        <v>66</v>
      </c>
      <c r="F1249" s="47">
        <f>SUM(F1248,F1243)</f>
        <v>315900</v>
      </c>
    </row>
    <row r="1250" spans="1:6" ht="15" hidden="1" customHeight="1" thickBot="1">
      <c r="A1250" s="54"/>
      <c r="B1250" s="55"/>
      <c r="C1250" s="56"/>
      <c r="D1250" s="57"/>
      <c r="E1250" s="58"/>
      <c r="F1250" s="59"/>
    </row>
    <row r="1251" spans="1:6" ht="15" customHeight="1">
      <c r="A1251" s="70"/>
      <c r="B1251" s="77" t="s">
        <v>716</v>
      </c>
      <c r="C1251" s="72"/>
      <c r="D1251" s="73" t="s">
        <v>59</v>
      </c>
      <c r="E1251" s="74"/>
      <c r="F1251" s="75"/>
    </row>
    <row r="1252" spans="1:6" ht="15" customHeight="1">
      <c r="A1252" s="23"/>
      <c r="B1252" s="24" t="s">
        <v>552</v>
      </c>
      <c r="C1252" s="25"/>
      <c r="D1252" s="26"/>
      <c r="E1252" s="27"/>
      <c r="F1252" s="28"/>
    </row>
    <row r="1253" spans="1:6" ht="15" customHeight="1">
      <c r="A1253" s="23"/>
      <c r="B1253" s="29" t="s">
        <v>641</v>
      </c>
      <c r="C1253" s="30">
        <v>0.05</v>
      </c>
      <c r="D1253" s="26" t="s">
        <v>68</v>
      </c>
      <c r="E1253" s="31">
        <f>GAJI!D14</f>
        <v>140000</v>
      </c>
      <c r="F1253" s="32">
        <f>C1253*E1253</f>
        <v>7000</v>
      </c>
    </row>
    <row r="1254" spans="1:6" ht="15" customHeight="1">
      <c r="A1254" s="23"/>
      <c r="B1254" s="29" t="s">
        <v>648</v>
      </c>
      <c r="C1254" s="30">
        <v>0.2</v>
      </c>
      <c r="D1254" s="26" t="s">
        <v>68</v>
      </c>
      <c r="E1254" s="31">
        <f>GAJI!D23</f>
        <v>135000</v>
      </c>
      <c r="F1254" s="32">
        <f>C1254*E1254</f>
        <v>27000</v>
      </c>
    </row>
    <row r="1255" spans="1:6" ht="15" customHeight="1">
      <c r="A1255" s="23"/>
      <c r="B1255" s="29" t="s">
        <v>645</v>
      </c>
      <c r="C1255" s="30">
        <v>1E-3</v>
      </c>
      <c r="D1255" s="26" t="s">
        <v>68</v>
      </c>
      <c r="E1255" s="31">
        <f>GAJI!D26</f>
        <v>100000</v>
      </c>
      <c r="F1255" s="32">
        <f>C1255*E1255</f>
        <v>100</v>
      </c>
    </row>
    <row r="1256" spans="1:6" ht="15" customHeight="1">
      <c r="A1256" s="23"/>
      <c r="B1256" s="24" t="s">
        <v>736</v>
      </c>
      <c r="C1256" s="25"/>
      <c r="D1256" s="26"/>
      <c r="E1256" s="33" t="s">
        <v>61</v>
      </c>
      <c r="F1256" s="34">
        <f>SUM(F1253:F1255)</f>
        <v>34100</v>
      </c>
    </row>
    <row r="1257" spans="1:6" ht="15" customHeight="1">
      <c r="A1257" s="23"/>
      <c r="B1257" s="29" t="s">
        <v>47</v>
      </c>
      <c r="C1257" s="30">
        <v>1</v>
      </c>
      <c r="D1257" s="26" t="s">
        <v>129</v>
      </c>
      <c r="E1257" s="31">
        <f>GAJI!D105</f>
        <v>32450</v>
      </c>
      <c r="F1257" s="32">
        <f>C1257*E1257</f>
        <v>32450</v>
      </c>
    </row>
    <row r="1258" spans="1:6" ht="15" customHeight="1">
      <c r="A1258" s="23"/>
      <c r="B1258" s="29"/>
      <c r="C1258" s="25"/>
      <c r="D1258" s="26"/>
      <c r="E1258" s="33" t="s">
        <v>61</v>
      </c>
      <c r="F1258" s="34">
        <f>SUM(F1257)</f>
        <v>32450</v>
      </c>
    </row>
    <row r="1259" spans="1:6" ht="15" customHeight="1">
      <c r="A1259" s="23"/>
      <c r="B1259" s="29"/>
      <c r="C1259" s="25"/>
      <c r="D1259" s="26"/>
      <c r="E1259" s="33" t="s">
        <v>66</v>
      </c>
      <c r="F1259" s="35">
        <f>SUM(F1258,F1256)</f>
        <v>66550</v>
      </c>
    </row>
    <row r="1260" spans="1:6" ht="15" customHeight="1" thickBot="1">
      <c r="A1260" s="78"/>
      <c r="B1260" s="79"/>
      <c r="C1260" s="66"/>
      <c r="D1260" s="67"/>
      <c r="E1260" s="68"/>
      <c r="F1260" s="69"/>
    </row>
    <row r="1261" spans="1:6" ht="15" customHeight="1">
      <c r="A1261" s="70"/>
      <c r="B1261" s="77" t="s">
        <v>717</v>
      </c>
      <c r="C1261" s="72"/>
      <c r="D1261" s="73" t="s">
        <v>59</v>
      </c>
      <c r="E1261" s="74"/>
      <c r="F1261" s="75"/>
    </row>
    <row r="1262" spans="1:6" ht="15" customHeight="1">
      <c r="A1262" s="23"/>
      <c r="B1262" s="24" t="s">
        <v>552</v>
      </c>
      <c r="C1262" s="25"/>
      <c r="D1262" s="26"/>
      <c r="E1262" s="27"/>
      <c r="F1262" s="28"/>
    </row>
    <row r="1263" spans="1:6" ht="15" customHeight="1">
      <c r="A1263" s="23"/>
      <c r="B1263" s="29" t="s">
        <v>641</v>
      </c>
      <c r="C1263" s="30">
        <v>0.05</v>
      </c>
      <c r="D1263" s="26" t="s">
        <v>68</v>
      </c>
      <c r="E1263" s="31">
        <f>GAJI!D14</f>
        <v>140000</v>
      </c>
      <c r="F1263" s="32">
        <f>C1263*E1263</f>
        <v>7000</v>
      </c>
    </row>
    <row r="1264" spans="1:6" ht="15" customHeight="1">
      <c r="A1264" s="23"/>
      <c r="B1264" s="29" t="s">
        <v>648</v>
      </c>
      <c r="C1264" s="30">
        <v>0.2</v>
      </c>
      <c r="D1264" s="26" t="s">
        <v>68</v>
      </c>
      <c r="E1264" s="31">
        <f>GAJI!D23</f>
        <v>135000</v>
      </c>
      <c r="F1264" s="32">
        <f>C1264*E1264</f>
        <v>27000</v>
      </c>
    </row>
    <row r="1265" spans="1:6" ht="15" customHeight="1">
      <c r="A1265" s="23"/>
      <c r="B1265" s="29" t="s">
        <v>645</v>
      </c>
      <c r="C1265" s="30">
        <v>1E-3</v>
      </c>
      <c r="D1265" s="26" t="s">
        <v>68</v>
      </c>
      <c r="E1265" s="31">
        <f>GAJI!D26</f>
        <v>100000</v>
      </c>
      <c r="F1265" s="32">
        <f>C1265*E1265</f>
        <v>100</v>
      </c>
    </row>
    <row r="1266" spans="1:6" ht="15" customHeight="1">
      <c r="A1266" s="23"/>
      <c r="B1266" s="24" t="s">
        <v>736</v>
      </c>
      <c r="C1266" s="25"/>
      <c r="D1266" s="26"/>
      <c r="E1266" s="33" t="s">
        <v>61</v>
      </c>
      <c r="F1266" s="34">
        <f>SUM(F1263:F1265)</f>
        <v>34100</v>
      </c>
    </row>
    <row r="1267" spans="1:6" ht="15" customHeight="1">
      <c r="A1267" s="23"/>
      <c r="B1267" s="29" t="s">
        <v>46</v>
      </c>
      <c r="C1267" s="30">
        <v>1</v>
      </c>
      <c r="D1267" s="26" t="s">
        <v>129</v>
      </c>
      <c r="E1267" s="31">
        <f>GAJI!D106</f>
        <v>49400</v>
      </c>
      <c r="F1267" s="32">
        <f>C1267*E1267</f>
        <v>49400</v>
      </c>
    </row>
    <row r="1268" spans="1:6" ht="15" customHeight="1">
      <c r="A1268" s="23"/>
      <c r="B1268" s="29"/>
      <c r="C1268" s="25"/>
      <c r="D1268" s="26"/>
      <c r="E1268" s="33" t="s">
        <v>61</v>
      </c>
      <c r="F1268" s="34">
        <f>SUM(F1267)</f>
        <v>49400</v>
      </c>
    </row>
    <row r="1269" spans="1:6" ht="15" customHeight="1">
      <c r="A1269" s="23"/>
      <c r="B1269" s="29"/>
      <c r="C1269" s="25"/>
      <c r="D1269" s="26"/>
      <c r="E1269" s="33" t="s">
        <v>66</v>
      </c>
      <c r="F1269" s="35">
        <f>SUM(F1268,F1266)</f>
        <v>83500</v>
      </c>
    </row>
    <row r="1270" spans="1:6" ht="15" customHeight="1">
      <c r="A1270" s="23"/>
      <c r="B1270" s="29"/>
      <c r="C1270" s="25"/>
      <c r="D1270" s="26"/>
      <c r="E1270" s="33"/>
      <c r="F1270" s="34"/>
    </row>
    <row r="1271" spans="1:6" ht="15" customHeight="1">
      <c r="A1271" s="17"/>
      <c r="B1271" s="18" t="s">
        <v>718</v>
      </c>
      <c r="C1271" s="19"/>
      <c r="D1271" s="20" t="s">
        <v>49</v>
      </c>
      <c r="E1271" s="21"/>
      <c r="F1271" s="22"/>
    </row>
    <row r="1272" spans="1:6" ht="15" customHeight="1">
      <c r="A1272" s="23"/>
      <c r="B1272" s="24" t="s">
        <v>552</v>
      </c>
      <c r="C1272" s="25"/>
      <c r="D1272" s="26"/>
      <c r="E1272" s="27"/>
      <c r="F1272" s="28"/>
    </row>
    <row r="1273" spans="1:6" ht="15" customHeight="1">
      <c r="A1273" s="23"/>
      <c r="B1273" s="29" t="s">
        <v>553</v>
      </c>
      <c r="C1273" s="30">
        <v>1.8E-3</v>
      </c>
      <c r="D1273" s="26" t="s">
        <v>68</v>
      </c>
      <c r="E1273" s="31">
        <f>GAJI!D8</f>
        <v>150000</v>
      </c>
      <c r="F1273" s="32">
        <f>C1273*E1273</f>
        <v>270</v>
      </c>
    </row>
    <row r="1274" spans="1:6" ht="15" customHeight="1">
      <c r="A1274" s="23"/>
      <c r="B1274" s="29" t="s">
        <v>637</v>
      </c>
      <c r="C1274" s="30">
        <v>6.0000000000000001E-3</v>
      </c>
      <c r="D1274" s="26" t="s">
        <v>68</v>
      </c>
      <c r="E1274" s="31">
        <f>GAJI!D10</f>
        <v>140000</v>
      </c>
      <c r="F1274" s="32">
        <f>C1274*E1274</f>
        <v>840</v>
      </c>
    </row>
    <row r="1275" spans="1:6" ht="15" customHeight="1">
      <c r="A1275" s="23"/>
      <c r="B1275" s="29" t="s">
        <v>643</v>
      </c>
      <c r="C1275" s="30">
        <v>0.06</v>
      </c>
      <c r="D1275" s="26" t="s">
        <v>68</v>
      </c>
      <c r="E1275" s="31">
        <f>GAJI!D17</f>
        <v>135000</v>
      </c>
      <c r="F1275" s="32">
        <f>C1275*E1275</f>
        <v>8100</v>
      </c>
    </row>
    <row r="1276" spans="1:6" ht="15" customHeight="1">
      <c r="A1276" s="23"/>
      <c r="B1276" s="29" t="s">
        <v>645</v>
      </c>
      <c r="C1276" s="30">
        <v>3.5999999999999997E-2</v>
      </c>
      <c r="D1276" s="26" t="s">
        <v>68</v>
      </c>
      <c r="E1276" s="31">
        <f>GAJI!D26</f>
        <v>100000</v>
      </c>
      <c r="F1276" s="32">
        <f>C1276*E1276</f>
        <v>3599.9999999999995</v>
      </c>
    </row>
    <row r="1277" spans="1:6" ht="15" customHeight="1">
      <c r="A1277" s="23"/>
      <c r="B1277" s="24" t="s">
        <v>732</v>
      </c>
      <c r="C1277" s="25"/>
      <c r="D1277" s="26"/>
      <c r="E1277" s="33" t="s">
        <v>61</v>
      </c>
      <c r="F1277" s="34">
        <f>SUM(F1273:F1276)</f>
        <v>12810</v>
      </c>
    </row>
    <row r="1278" spans="1:6" ht="15" customHeight="1">
      <c r="A1278" s="23"/>
      <c r="B1278" s="29" t="s">
        <v>220</v>
      </c>
      <c r="C1278" s="30">
        <v>1</v>
      </c>
      <c r="D1278" s="26" t="s">
        <v>49</v>
      </c>
      <c r="E1278" s="31">
        <f>GAJI!$D$107</f>
        <v>27500</v>
      </c>
      <c r="F1278" s="32">
        <f>C1278*E1278</f>
        <v>27500</v>
      </c>
    </row>
    <row r="1279" spans="1:6" ht="15" customHeight="1">
      <c r="A1279" s="23"/>
      <c r="B1279" s="29" t="s">
        <v>221</v>
      </c>
      <c r="C1279" s="30">
        <v>0.105</v>
      </c>
      <c r="D1279" s="26" t="s">
        <v>222</v>
      </c>
      <c r="E1279" s="31">
        <f>GAJI!$D$107</f>
        <v>27500</v>
      </c>
      <c r="F1279" s="32">
        <f>C1279*E1279</f>
        <v>2887.5</v>
      </c>
    </row>
    <row r="1280" spans="1:6" ht="15" customHeight="1">
      <c r="A1280" s="23"/>
      <c r="B1280" s="29"/>
      <c r="C1280" s="25"/>
      <c r="D1280" s="26"/>
      <c r="E1280" s="33" t="s">
        <v>61</v>
      </c>
      <c r="F1280" s="34">
        <f>SUM(F1278:F1279)</f>
        <v>30387.5</v>
      </c>
    </row>
    <row r="1281" spans="1:6" ht="15" customHeight="1">
      <c r="A1281" s="23"/>
      <c r="B1281" s="29"/>
      <c r="C1281" s="25"/>
      <c r="D1281" s="26"/>
      <c r="E1281" s="33" t="s">
        <v>66</v>
      </c>
      <c r="F1281" s="35">
        <f>SUM(F1280,F1277)</f>
        <v>43197.5</v>
      </c>
    </row>
    <row r="1282" spans="1:6" ht="15" customHeight="1" thickBot="1">
      <c r="A1282" s="78"/>
      <c r="B1282" s="79"/>
      <c r="C1282" s="66"/>
      <c r="D1282" s="67"/>
      <c r="E1282" s="68"/>
      <c r="F1282" s="69"/>
    </row>
    <row r="1283" spans="1:6" ht="15" customHeight="1">
      <c r="A1283" s="70"/>
      <c r="B1283" s="77" t="s">
        <v>719</v>
      </c>
      <c r="C1283" s="72"/>
      <c r="D1283" s="73" t="s">
        <v>49</v>
      </c>
      <c r="E1283" s="74"/>
      <c r="F1283" s="75"/>
    </row>
    <row r="1284" spans="1:6" ht="15" customHeight="1">
      <c r="A1284" s="23"/>
      <c r="B1284" s="24" t="s">
        <v>552</v>
      </c>
      <c r="C1284" s="25"/>
      <c r="D1284" s="26"/>
      <c r="E1284" s="27"/>
      <c r="F1284" s="28"/>
    </row>
    <row r="1285" spans="1:6" ht="15" customHeight="1">
      <c r="A1285" s="23"/>
      <c r="B1285" s="29" t="s">
        <v>553</v>
      </c>
      <c r="C1285" s="30">
        <v>1.8E-3</v>
      </c>
      <c r="D1285" s="26" t="s">
        <v>68</v>
      </c>
      <c r="E1285" s="31">
        <f>GAJI!D8</f>
        <v>150000</v>
      </c>
      <c r="F1285" s="32">
        <f>C1285*E1285</f>
        <v>270</v>
      </c>
    </row>
    <row r="1286" spans="1:6" ht="15" customHeight="1">
      <c r="A1286" s="23"/>
      <c r="B1286" s="29" t="s">
        <v>637</v>
      </c>
      <c r="C1286" s="30">
        <v>6.0000000000000001E-3</v>
      </c>
      <c r="D1286" s="26" t="s">
        <v>68</v>
      </c>
      <c r="E1286" s="31">
        <f>GAJI!D10</f>
        <v>140000</v>
      </c>
      <c r="F1286" s="32">
        <f>C1286*E1286</f>
        <v>840</v>
      </c>
    </row>
    <row r="1287" spans="1:6" ht="15" customHeight="1">
      <c r="A1287" s="23"/>
      <c r="B1287" s="29" t="s">
        <v>643</v>
      </c>
      <c r="C1287" s="30">
        <v>0.06</v>
      </c>
      <c r="D1287" s="26" t="s">
        <v>68</v>
      </c>
      <c r="E1287" s="31">
        <f>GAJI!D17</f>
        <v>135000</v>
      </c>
      <c r="F1287" s="32">
        <f>C1287*E1287</f>
        <v>8100</v>
      </c>
    </row>
    <row r="1288" spans="1:6" ht="15" customHeight="1">
      <c r="A1288" s="23"/>
      <c r="B1288" s="29" t="s">
        <v>645</v>
      </c>
      <c r="C1288" s="30">
        <v>3.5999999999999997E-2</v>
      </c>
      <c r="D1288" s="26" t="s">
        <v>68</v>
      </c>
      <c r="E1288" s="31">
        <f>GAJI!D26</f>
        <v>100000</v>
      </c>
      <c r="F1288" s="32">
        <f>C1288*E1288</f>
        <v>3599.9999999999995</v>
      </c>
    </row>
    <row r="1289" spans="1:6" ht="15" customHeight="1">
      <c r="A1289" s="23"/>
      <c r="B1289" s="24" t="s">
        <v>732</v>
      </c>
      <c r="C1289" s="25"/>
      <c r="D1289" s="26"/>
      <c r="E1289" s="33" t="s">
        <v>61</v>
      </c>
      <c r="F1289" s="34">
        <f>SUM(F1285:F1288)</f>
        <v>12810</v>
      </c>
    </row>
    <row r="1290" spans="1:6" ht="15" customHeight="1">
      <c r="A1290" s="23"/>
      <c r="B1290" s="29" t="s">
        <v>223</v>
      </c>
      <c r="C1290" s="30">
        <v>0.3</v>
      </c>
      <c r="D1290" s="26" t="s">
        <v>222</v>
      </c>
      <c r="E1290" s="31">
        <f>GAJI!D108</f>
        <v>37000</v>
      </c>
      <c r="F1290" s="32">
        <f>C1290*E1290</f>
        <v>11100</v>
      </c>
    </row>
    <row r="1291" spans="1:6" ht="15" customHeight="1">
      <c r="A1291" s="23"/>
      <c r="B1291" s="29" t="s">
        <v>221</v>
      </c>
      <c r="C1291" s="30">
        <v>0.105</v>
      </c>
      <c r="D1291" s="26" t="s">
        <v>129</v>
      </c>
      <c r="E1291" s="31">
        <f>GAJI!D109</f>
        <v>39100</v>
      </c>
      <c r="F1291" s="32">
        <f>C1291*E1291</f>
        <v>4105.5</v>
      </c>
    </row>
    <row r="1292" spans="1:6" ht="15" customHeight="1">
      <c r="A1292" s="49"/>
      <c r="B1292" s="112"/>
      <c r="C1292" s="50"/>
      <c r="D1292" s="113"/>
      <c r="E1292" s="33" t="s">
        <v>61</v>
      </c>
      <c r="F1292" s="34">
        <f>SUM(F1290:F1291)</f>
        <v>15205.5</v>
      </c>
    </row>
    <row r="1293" spans="1:6" ht="15" customHeight="1">
      <c r="A1293" s="49"/>
      <c r="B1293" s="112"/>
      <c r="C1293" s="50"/>
      <c r="D1293" s="113"/>
      <c r="E1293" s="33" t="s">
        <v>66</v>
      </c>
      <c r="F1293" s="35">
        <f>SUM(F1292,F1289)</f>
        <v>28015.5</v>
      </c>
    </row>
    <row r="1294" spans="1:6" ht="15" customHeight="1">
      <c r="A1294" s="60"/>
      <c r="B1294" s="24"/>
      <c r="C1294" s="25"/>
      <c r="D1294" s="26"/>
      <c r="E1294" s="33"/>
      <c r="F1294" s="34"/>
    </row>
    <row r="1295" spans="1:6" ht="15" customHeight="1">
      <c r="A1295" s="17"/>
      <c r="B1295" s="18" t="s">
        <v>720</v>
      </c>
      <c r="C1295" s="19"/>
      <c r="D1295" s="20" t="s">
        <v>49</v>
      </c>
      <c r="E1295" s="21"/>
      <c r="F1295" s="22"/>
    </row>
    <row r="1296" spans="1:6" ht="15" customHeight="1">
      <c r="A1296" s="23"/>
      <c r="B1296" s="24" t="s">
        <v>552</v>
      </c>
      <c r="C1296" s="25"/>
      <c r="D1296" s="26"/>
      <c r="E1296" s="27"/>
      <c r="F1296" s="28"/>
    </row>
    <row r="1297" spans="1:6" ht="15" customHeight="1">
      <c r="A1297" s="23"/>
      <c r="B1297" s="29" t="s">
        <v>553</v>
      </c>
      <c r="C1297" s="30">
        <v>4.1000000000000003E-3</v>
      </c>
      <c r="D1297" s="26" t="s">
        <v>68</v>
      </c>
      <c r="E1297" s="31">
        <f>GAJI!D8</f>
        <v>150000</v>
      </c>
      <c r="F1297" s="32">
        <f>C1297*E1297</f>
        <v>615</v>
      </c>
    </row>
    <row r="1298" spans="1:6" ht="15" customHeight="1">
      <c r="A1298" s="23"/>
      <c r="B1298" s="29" t="s">
        <v>637</v>
      </c>
      <c r="C1298" s="30">
        <v>1.35E-2</v>
      </c>
      <c r="D1298" s="26" t="s">
        <v>68</v>
      </c>
      <c r="E1298" s="31">
        <f>GAJI!D10</f>
        <v>140000</v>
      </c>
      <c r="F1298" s="32">
        <f>C1298*E1298</f>
        <v>1890</v>
      </c>
    </row>
    <row r="1299" spans="1:6" ht="15" customHeight="1">
      <c r="A1299" s="23"/>
      <c r="B1299" s="29" t="s">
        <v>643</v>
      </c>
      <c r="C1299" s="30">
        <v>0.13500000000000001</v>
      </c>
      <c r="D1299" s="26" t="s">
        <v>68</v>
      </c>
      <c r="E1299" s="31">
        <f>GAJI!D17</f>
        <v>135000</v>
      </c>
      <c r="F1299" s="32">
        <f>C1299*E1299</f>
        <v>18225</v>
      </c>
    </row>
    <row r="1300" spans="1:6" ht="15" customHeight="1">
      <c r="A1300" s="23"/>
      <c r="B1300" s="29" t="s">
        <v>645</v>
      </c>
      <c r="C1300" s="30">
        <v>8.1000000000000003E-2</v>
      </c>
      <c r="D1300" s="26" t="s">
        <v>68</v>
      </c>
      <c r="E1300" s="31">
        <f>GAJI!D26</f>
        <v>100000</v>
      </c>
      <c r="F1300" s="32">
        <f>C1300*E1300</f>
        <v>8100</v>
      </c>
    </row>
    <row r="1301" spans="1:6" ht="15" customHeight="1">
      <c r="A1301" s="23"/>
      <c r="B1301" s="24" t="s">
        <v>732</v>
      </c>
      <c r="C1301" s="25"/>
      <c r="D1301" s="26"/>
      <c r="E1301" s="33" t="s">
        <v>61</v>
      </c>
      <c r="F1301" s="34">
        <f>SUM(F1297:F1300)</f>
        <v>28830</v>
      </c>
    </row>
    <row r="1302" spans="1:6" ht="15" customHeight="1">
      <c r="A1302" s="23"/>
      <c r="B1302" s="29" t="s">
        <v>224</v>
      </c>
      <c r="C1302" s="30">
        <v>0.3</v>
      </c>
      <c r="D1302" s="26" t="s">
        <v>222</v>
      </c>
      <c r="E1302" s="31">
        <f>GAJI!D110</f>
        <v>71033</v>
      </c>
      <c r="F1302" s="32">
        <f>C1302*E1302</f>
        <v>21309.899999999998</v>
      </c>
    </row>
    <row r="1303" spans="1:6" ht="15" customHeight="1">
      <c r="A1303" s="23"/>
      <c r="B1303" s="29" t="s">
        <v>221</v>
      </c>
      <c r="C1303" s="30">
        <v>0.105</v>
      </c>
      <c r="D1303" s="26" t="s">
        <v>129</v>
      </c>
      <c r="E1303" s="31">
        <f>GAJI!D111</f>
        <v>69600</v>
      </c>
      <c r="F1303" s="32">
        <f>C1303*E1303</f>
        <v>7308</v>
      </c>
    </row>
    <row r="1304" spans="1:6" ht="15" customHeight="1">
      <c r="A1304" s="23"/>
      <c r="B1304" s="29"/>
      <c r="C1304" s="25"/>
      <c r="D1304" s="26"/>
      <c r="E1304" s="33" t="s">
        <v>61</v>
      </c>
      <c r="F1304" s="34">
        <f>SUM(F1302:F1303)</f>
        <v>28617.899999999998</v>
      </c>
    </row>
    <row r="1305" spans="1:6" ht="15" customHeight="1">
      <c r="A1305" s="23"/>
      <c r="B1305" s="29"/>
      <c r="C1305" s="25"/>
      <c r="D1305" s="26"/>
      <c r="E1305" s="33" t="s">
        <v>66</v>
      </c>
      <c r="F1305" s="35">
        <f>SUM(F1304,F1301)</f>
        <v>57447.899999999994</v>
      </c>
    </row>
    <row r="1306" spans="1:6" ht="15" customHeight="1">
      <c r="A1306" s="23"/>
      <c r="B1306" s="29"/>
      <c r="C1306" s="25"/>
      <c r="D1306" s="26"/>
      <c r="E1306" s="33"/>
      <c r="F1306" s="34"/>
    </row>
    <row r="1307" spans="1:6" ht="15" customHeight="1">
      <c r="A1307" s="17"/>
      <c r="B1307" s="18" t="s">
        <v>721</v>
      </c>
      <c r="C1307" s="19"/>
      <c r="D1307" s="20" t="s">
        <v>49</v>
      </c>
      <c r="E1307" s="21"/>
      <c r="F1307" s="22"/>
    </row>
    <row r="1308" spans="1:6" ht="15" customHeight="1">
      <c r="A1308" s="23"/>
      <c r="B1308" s="24" t="s">
        <v>552</v>
      </c>
      <c r="C1308" s="25"/>
      <c r="D1308" s="26"/>
      <c r="E1308" s="27"/>
      <c r="F1308" s="28"/>
    </row>
    <row r="1309" spans="1:6" ht="15" customHeight="1">
      <c r="A1309" s="23"/>
      <c r="B1309" s="29" t="s">
        <v>553</v>
      </c>
      <c r="C1309" s="30">
        <v>4.1000000000000003E-3</v>
      </c>
      <c r="D1309" s="26" t="s">
        <v>68</v>
      </c>
      <c r="E1309" s="31">
        <f>GAJI!D8</f>
        <v>150000</v>
      </c>
      <c r="F1309" s="32">
        <f>C1309*E1309</f>
        <v>615</v>
      </c>
    </row>
    <row r="1310" spans="1:6" ht="15" customHeight="1">
      <c r="A1310" s="23"/>
      <c r="B1310" s="29" t="s">
        <v>637</v>
      </c>
      <c r="C1310" s="30">
        <v>1.35E-2</v>
      </c>
      <c r="D1310" s="26" t="s">
        <v>68</v>
      </c>
      <c r="E1310" s="31">
        <f>GAJI!D10</f>
        <v>140000</v>
      </c>
      <c r="F1310" s="32">
        <f>C1310*E1310</f>
        <v>1890</v>
      </c>
    </row>
    <row r="1311" spans="1:6" ht="15" customHeight="1">
      <c r="A1311" s="23"/>
      <c r="B1311" s="29" t="s">
        <v>643</v>
      </c>
      <c r="C1311" s="30">
        <v>0.13500000000000001</v>
      </c>
      <c r="D1311" s="26" t="s">
        <v>68</v>
      </c>
      <c r="E1311" s="31">
        <f>GAJI!D18</f>
        <v>135000</v>
      </c>
      <c r="F1311" s="32">
        <f>C1311*E1311</f>
        <v>18225</v>
      </c>
    </row>
    <row r="1312" spans="1:6" ht="15" customHeight="1">
      <c r="A1312" s="23"/>
      <c r="B1312" s="29" t="s">
        <v>645</v>
      </c>
      <c r="C1312" s="30">
        <v>8.1000000000000003E-2</v>
      </c>
      <c r="D1312" s="26" t="s">
        <v>68</v>
      </c>
      <c r="E1312" s="31">
        <f>GAJI!D26</f>
        <v>100000</v>
      </c>
      <c r="F1312" s="32">
        <f>C1312*E1312</f>
        <v>8100</v>
      </c>
    </row>
    <row r="1313" spans="1:6" ht="15" customHeight="1">
      <c r="A1313" s="23"/>
      <c r="B1313" s="24" t="s">
        <v>732</v>
      </c>
      <c r="C1313" s="25"/>
      <c r="D1313" s="26"/>
      <c r="E1313" s="33" t="s">
        <v>61</v>
      </c>
      <c r="F1313" s="34">
        <f>SUM(F1309:F1312)</f>
        <v>28830</v>
      </c>
    </row>
    <row r="1314" spans="1:6" ht="15" customHeight="1">
      <c r="A1314" s="23"/>
      <c r="B1314" s="29" t="s">
        <v>225</v>
      </c>
      <c r="C1314" s="30">
        <v>0.3</v>
      </c>
      <c r="D1314" s="26" t="s">
        <v>222</v>
      </c>
      <c r="E1314" s="31">
        <f>GAJI!D112</f>
        <v>91933</v>
      </c>
      <c r="F1314" s="32">
        <f>C1314*E1314</f>
        <v>27579.899999999998</v>
      </c>
    </row>
    <row r="1315" spans="1:6" ht="15" customHeight="1">
      <c r="A1315" s="23"/>
      <c r="B1315" s="29" t="s">
        <v>221</v>
      </c>
      <c r="C1315" s="30">
        <v>0.105</v>
      </c>
      <c r="D1315" s="26" t="s">
        <v>129</v>
      </c>
      <c r="E1315" s="31">
        <f>GAJI!D113</f>
        <v>89400</v>
      </c>
      <c r="F1315" s="32">
        <f>C1315*E1315</f>
        <v>9387</v>
      </c>
    </row>
    <row r="1316" spans="1:6" ht="15" customHeight="1">
      <c r="A1316" s="23"/>
      <c r="B1316" s="29"/>
      <c r="C1316" s="25"/>
      <c r="D1316" s="26"/>
      <c r="E1316" s="33" t="s">
        <v>61</v>
      </c>
      <c r="F1316" s="34">
        <f>SUM(F1314:F1315)</f>
        <v>36966.899999999994</v>
      </c>
    </row>
    <row r="1317" spans="1:6" ht="15" customHeight="1">
      <c r="A1317" s="23"/>
      <c r="B1317" s="29"/>
      <c r="C1317" s="25"/>
      <c r="D1317" s="26"/>
      <c r="E1317" s="33" t="s">
        <v>66</v>
      </c>
      <c r="F1317" s="35">
        <f>SUM(F1316,F1313)</f>
        <v>65796.899999999994</v>
      </c>
    </row>
    <row r="1318" spans="1:6" ht="15" customHeight="1">
      <c r="A1318" s="23"/>
      <c r="B1318" s="29"/>
      <c r="C1318" s="25"/>
      <c r="D1318" s="26"/>
      <c r="E1318" s="33"/>
      <c r="F1318" s="34"/>
    </row>
    <row r="1319" spans="1:6" ht="15" customHeight="1">
      <c r="A1319" s="17"/>
      <c r="B1319" s="18" t="s">
        <v>722</v>
      </c>
      <c r="C1319" s="19"/>
      <c r="D1319" s="20" t="s">
        <v>129</v>
      </c>
      <c r="E1319" s="21"/>
      <c r="F1319" s="22"/>
    </row>
    <row r="1320" spans="1:6" ht="15" customHeight="1">
      <c r="A1320" s="23"/>
      <c r="B1320" s="114" t="s">
        <v>552</v>
      </c>
      <c r="C1320" s="25"/>
      <c r="D1320" s="26"/>
      <c r="E1320" s="27"/>
      <c r="F1320" s="28"/>
    </row>
    <row r="1321" spans="1:6" ht="15" customHeight="1">
      <c r="A1321" s="23"/>
      <c r="B1321" s="29" t="s">
        <v>642</v>
      </c>
      <c r="C1321" s="30">
        <v>0.03</v>
      </c>
      <c r="D1321" s="26" t="s">
        <v>68</v>
      </c>
      <c r="E1321" s="31">
        <f>GAJI!D15</f>
        <v>140000</v>
      </c>
      <c r="F1321" s="32">
        <f>C1321*E1321</f>
        <v>4200</v>
      </c>
    </row>
    <row r="1322" spans="1:6" ht="15" customHeight="1">
      <c r="A1322" s="23"/>
      <c r="B1322" s="29" t="s">
        <v>649</v>
      </c>
      <c r="C1322" s="30">
        <v>0.15</v>
      </c>
      <c r="D1322" s="26" t="s">
        <v>68</v>
      </c>
      <c r="E1322" s="31">
        <f>GAJI!D24</f>
        <v>135000</v>
      </c>
      <c r="F1322" s="32">
        <f>C1322*E1322</f>
        <v>20250</v>
      </c>
    </row>
    <row r="1323" spans="1:6" ht="15" customHeight="1">
      <c r="A1323" s="23"/>
      <c r="B1323" s="114" t="s">
        <v>732</v>
      </c>
      <c r="C1323" s="25"/>
      <c r="D1323" s="26"/>
      <c r="E1323" s="33" t="s">
        <v>61</v>
      </c>
      <c r="F1323" s="34">
        <f>SUM(F1321:F1322)</f>
        <v>24450</v>
      </c>
    </row>
    <row r="1324" spans="1:6" ht="15" customHeight="1">
      <c r="A1324" s="23"/>
      <c r="B1324" s="29" t="s">
        <v>226</v>
      </c>
      <c r="C1324" s="30">
        <v>1</v>
      </c>
      <c r="D1324" s="26" t="s">
        <v>129</v>
      </c>
      <c r="E1324" s="31">
        <f>GAJI!D139</f>
        <v>53167</v>
      </c>
      <c r="F1324" s="32">
        <f>C1324*E1324</f>
        <v>53167</v>
      </c>
    </row>
    <row r="1325" spans="1:6" ht="15" customHeight="1">
      <c r="A1325" s="23"/>
      <c r="B1325" s="29" t="s">
        <v>227</v>
      </c>
      <c r="C1325" s="30">
        <v>1</v>
      </c>
      <c r="D1325" s="26" t="s">
        <v>228</v>
      </c>
      <c r="E1325" s="31">
        <f>GAJI!D140</f>
        <v>11800</v>
      </c>
      <c r="F1325" s="32">
        <f>C1325*E1325</f>
        <v>11800</v>
      </c>
    </row>
    <row r="1326" spans="1:6" ht="15" customHeight="1">
      <c r="A1326" s="23"/>
      <c r="B1326" s="29"/>
      <c r="C1326" s="25"/>
      <c r="D1326" s="26"/>
      <c r="E1326" s="33" t="s">
        <v>61</v>
      </c>
      <c r="F1326" s="34">
        <f>SUM(F1324:F1325)</f>
        <v>64967</v>
      </c>
    </row>
    <row r="1327" spans="1:6" ht="15" customHeight="1">
      <c r="A1327" s="23"/>
      <c r="B1327" s="29"/>
      <c r="C1327" s="25"/>
      <c r="D1327" s="26"/>
      <c r="E1327" s="33" t="s">
        <v>66</v>
      </c>
      <c r="F1327" s="35">
        <f>SUM(F1326,F1323)</f>
        <v>89417</v>
      </c>
    </row>
    <row r="1328" spans="1:6" ht="15" customHeight="1" thickBot="1">
      <c r="A1328" s="78"/>
      <c r="B1328" s="79"/>
      <c r="C1328" s="66"/>
      <c r="D1328" s="67"/>
      <c r="E1328" s="68"/>
      <c r="F1328" s="69"/>
    </row>
    <row r="1329" spans="1:6" ht="15" customHeight="1">
      <c r="A1329" s="70"/>
      <c r="B1329" s="77" t="s">
        <v>723</v>
      </c>
      <c r="C1329" s="72"/>
      <c r="D1329" s="73" t="s">
        <v>129</v>
      </c>
      <c r="E1329" s="74"/>
      <c r="F1329" s="75"/>
    </row>
    <row r="1330" spans="1:6" ht="15" customHeight="1">
      <c r="A1330" s="23"/>
      <c r="B1330" s="24" t="s">
        <v>552</v>
      </c>
      <c r="C1330" s="25"/>
      <c r="D1330" s="26"/>
      <c r="E1330" s="27"/>
      <c r="F1330" s="28"/>
    </row>
    <row r="1331" spans="1:6" ht="15" customHeight="1">
      <c r="A1331" s="23"/>
      <c r="B1331" s="29" t="s">
        <v>553</v>
      </c>
      <c r="C1331" s="30">
        <v>0.1</v>
      </c>
      <c r="D1331" s="26" t="s">
        <v>68</v>
      </c>
      <c r="E1331" s="31">
        <f>GAJI!D8</f>
        <v>150000</v>
      </c>
      <c r="F1331" s="32">
        <f>C1331*E1331</f>
        <v>15000</v>
      </c>
    </row>
    <row r="1332" spans="1:6" ht="15" customHeight="1">
      <c r="A1332" s="23"/>
      <c r="B1332" s="29" t="s">
        <v>637</v>
      </c>
      <c r="C1332" s="30">
        <v>0.15</v>
      </c>
      <c r="D1332" s="26" t="s">
        <v>68</v>
      </c>
      <c r="E1332" s="31">
        <f>GAJI!D10</f>
        <v>140000</v>
      </c>
      <c r="F1332" s="32">
        <f>C1332*E1332</f>
        <v>21000</v>
      </c>
    </row>
    <row r="1333" spans="1:6" ht="15" customHeight="1">
      <c r="A1333" s="23"/>
      <c r="B1333" s="29" t="s">
        <v>643</v>
      </c>
      <c r="C1333" s="30">
        <v>1.45</v>
      </c>
      <c r="D1333" s="26" t="s">
        <v>68</v>
      </c>
      <c r="E1333" s="31">
        <f>GAJI!D17</f>
        <v>135000</v>
      </c>
      <c r="F1333" s="32">
        <f>C1333*E1333</f>
        <v>195750</v>
      </c>
    </row>
    <row r="1334" spans="1:6" ht="15" customHeight="1">
      <c r="A1334" s="23"/>
      <c r="B1334" s="29" t="s">
        <v>645</v>
      </c>
      <c r="C1334" s="30">
        <v>1.2</v>
      </c>
      <c r="D1334" s="26" t="s">
        <v>68</v>
      </c>
      <c r="E1334" s="31">
        <f>GAJI!D26</f>
        <v>100000</v>
      </c>
      <c r="F1334" s="32">
        <f>C1334*E1334</f>
        <v>120000</v>
      </c>
    </row>
    <row r="1335" spans="1:6" ht="15" customHeight="1">
      <c r="A1335" s="23"/>
      <c r="B1335" s="24" t="s">
        <v>732</v>
      </c>
      <c r="C1335" s="25"/>
      <c r="D1335" s="26"/>
      <c r="E1335" s="33" t="s">
        <v>61</v>
      </c>
      <c r="F1335" s="34">
        <f>SUM(F1331:F1334)</f>
        <v>351750</v>
      </c>
    </row>
    <row r="1336" spans="1:6" ht="15" customHeight="1">
      <c r="A1336" s="23"/>
      <c r="B1336" s="29" t="s">
        <v>229</v>
      </c>
      <c r="C1336" s="30">
        <v>1</v>
      </c>
      <c r="D1336" s="26" t="s">
        <v>129</v>
      </c>
      <c r="E1336" s="31">
        <f>GAJI!$D$118</f>
        <v>550000</v>
      </c>
      <c r="F1336" s="32">
        <f>C1336*E1336</f>
        <v>550000</v>
      </c>
    </row>
    <row r="1337" spans="1:6" ht="15" customHeight="1">
      <c r="A1337" s="23"/>
      <c r="B1337" s="29" t="s">
        <v>230</v>
      </c>
      <c r="C1337" s="30">
        <v>0.12</v>
      </c>
      <c r="D1337" s="26" t="s">
        <v>129</v>
      </c>
      <c r="E1337" s="31">
        <f>GAJI!$D$118</f>
        <v>550000</v>
      </c>
      <c r="F1337" s="32">
        <f>C1337*E1337</f>
        <v>66000</v>
      </c>
    </row>
    <row r="1338" spans="1:6" ht="15" customHeight="1">
      <c r="A1338" s="23"/>
      <c r="B1338" s="29" t="s">
        <v>231</v>
      </c>
      <c r="C1338" s="30">
        <v>0.12</v>
      </c>
      <c r="D1338" s="26" t="s">
        <v>75</v>
      </c>
      <c r="E1338" s="31">
        <f t="shared" ref="E1338:E1339" si="60">E1364</f>
        <v>53500</v>
      </c>
      <c r="F1338" s="32">
        <f>C1338*E1338</f>
        <v>6420</v>
      </c>
    </row>
    <row r="1339" spans="1:6" ht="15" customHeight="1">
      <c r="A1339" s="23"/>
      <c r="B1339" s="29" t="s">
        <v>76</v>
      </c>
      <c r="C1339" s="30">
        <v>0.01</v>
      </c>
      <c r="D1339" s="26" t="s">
        <v>12</v>
      </c>
      <c r="E1339" s="31">
        <f t="shared" si="60"/>
        <v>186666.66666666666</v>
      </c>
      <c r="F1339" s="32">
        <f>C1339*E1339</f>
        <v>1866.6666666666665</v>
      </c>
    </row>
    <row r="1340" spans="1:6" ht="15" customHeight="1">
      <c r="A1340" s="23"/>
      <c r="B1340" s="29"/>
      <c r="C1340" s="25"/>
      <c r="D1340" s="26"/>
      <c r="E1340" s="33" t="s">
        <v>61</v>
      </c>
      <c r="F1340" s="34">
        <f>SUM(F1336:F1339)</f>
        <v>624286.66666666663</v>
      </c>
    </row>
    <row r="1341" spans="1:6" ht="15" customHeight="1">
      <c r="A1341" s="23"/>
      <c r="B1341" s="29"/>
      <c r="C1341" s="25"/>
      <c r="D1341" s="26"/>
      <c r="E1341" s="33" t="s">
        <v>66</v>
      </c>
      <c r="F1341" s="35">
        <f>SUM(F1340,F1335)</f>
        <v>976036.66666666663</v>
      </c>
    </row>
    <row r="1342" spans="1:6" ht="15" customHeight="1" thickBot="1">
      <c r="A1342" s="78"/>
      <c r="B1342" s="79"/>
      <c r="C1342" s="66"/>
      <c r="D1342" s="67"/>
      <c r="E1342" s="68"/>
      <c r="F1342" s="69"/>
    </row>
    <row r="1343" spans="1:6" ht="15" customHeight="1">
      <c r="A1343" s="70"/>
      <c r="B1343" s="77" t="s">
        <v>232</v>
      </c>
      <c r="C1343" s="72"/>
      <c r="D1343" s="73" t="s">
        <v>129</v>
      </c>
      <c r="E1343" s="74"/>
      <c r="F1343" s="75"/>
    </row>
    <row r="1344" spans="1:6" ht="15" customHeight="1">
      <c r="A1344" s="23"/>
      <c r="B1344" s="24" t="s">
        <v>552</v>
      </c>
      <c r="C1344" s="25"/>
      <c r="D1344" s="26"/>
      <c r="E1344" s="27"/>
      <c r="F1344" s="28"/>
    </row>
    <row r="1345" spans="1:6" ht="15" customHeight="1">
      <c r="A1345" s="23"/>
      <c r="B1345" s="29" t="s">
        <v>553</v>
      </c>
      <c r="C1345" s="30">
        <v>0.16</v>
      </c>
      <c r="D1345" s="26" t="s">
        <v>68</v>
      </c>
      <c r="E1345" s="31">
        <f>GAJI!D8</f>
        <v>150000</v>
      </c>
      <c r="F1345" s="32">
        <f>C1345*E1345</f>
        <v>24000</v>
      </c>
    </row>
    <row r="1346" spans="1:6" ht="15" customHeight="1">
      <c r="A1346" s="23"/>
      <c r="B1346" s="29" t="s">
        <v>637</v>
      </c>
      <c r="C1346" s="30">
        <v>0.16</v>
      </c>
      <c r="D1346" s="26" t="s">
        <v>68</v>
      </c>
      <c r="E1346" s="31">
        <f>GAJI!D10</f>
        <v>140000</v>
      </c>
      <c r="F1346" s="32">
        <f>C1346*E1346</f>
        <v>22400</v>
      </c>
    </row>
    <row r="1347" spans="1:6" ht="15" customHeight="1">
      <c r="A1347" s="23"/>
      <c r="B1347" s="29" t="s">
        <v>643</v>
      </c>
      <c r="C1347" s="30">
        <v>1.1000000000000001</v>
      </c>
      <c r="D1347" s="26" t="s">
        <v>68</v>
      </c>
      <c r="E1347" s="31">
        <f>GAJI!D17</f>
        <v>135000</v>
      </c>
      <c r="F1347" s="32">
        <f>C1347*E1347</f>
        <v>148500</v>
      </c>
    </row>
    <row r="1348" spans="1:6" ht="15" customHeight="1">
      <c r="A1348" s="23"/>
      <c r="B1348" s="29" t="s">
        <v>645</v>
      </c>
      <c r="C1348" s="30">
        <v>1.1000000000000001</v>
      </c>
      <c r="D1348" s="26" t="s">
        <v>68</v>
      </c>
      <c r="E1348" s="31">
        <f>GAJI!D26</f>
        <v>100000</v>
      </c>
      <c r="F1348" s="32">
        <f>C1348*E1348</f>
        <v>110000.00000000001</v>
      </c>
    </row>
    <row r="1349" spans="1:6" ht="15" customHeight="1">
      <c r="A1349" s="23"/>
      <c r="B1349" s="24" t="s">
        <v>732</v>
      </c>
      <c r="C1349" s="25"/>
      <c r="D1349" s="26"/>
      <c r="E1349" s="33" t="s">
        <v>61</v>
      </c>
      <c r="F1349" s="34">
        <f>SUM(F1345:F1348)</f>
        <v>304900</v>
      </c>
    </row>
    <row r="1350" spans="1:6" ht="15" customHeight="1">
      <c r="A1350" s="23"/>
      <c r="B1350" s="29" t="s">
        <v>233</v>
      </c>
      <c r="C1350" s="30">
        <v>1</v>
      </c>
      <c r="D1350" s="26" t="s">
        <v>129</v>
      </c>
      <c r="E1350" s="31">
        <f>GAJI!D114</f>
        <v>2500000</v>
      </c>
      <c r="F1350" s="32">
        <f>C1350*E1350</f>
        <v>2500000</v>
      </c>
    </row>
    <row r="1351" spans="1:6" ht="15" customHeight="1">
      <c r="A1351" s="23"/>
      <c r="B1351" s="29" t="s">
        <v>234</v>
      </c>
      <c r="C1351" s="30">
        <v>0.06</v>
      </c>
      <c r="D1351" s="26" t="s">
        <v>129</v>
      </c>
      <c r="E1351" s="31">
        <f>GAJI!D115</f>
        <v>2500000</v>
      </c>
      <c r="F1351" s="32">
        <f>C1351*E1351</f>
        <v>150000</v>
      </c>
    </row>
    <row r="1352" spans="1:6" ht="15" customHeight="1">
      <c r="A1352" s="23"/>
      <c r="B1352" s="29"/>
      <c r="C1352" s="25"/>
      <c r="D1352" s="26"/>
      <c r="E1352" s="33" t="s">
        <v>61</v>
      </c>
      <c r="F1352" s="34">
        <f>SUM(F1350:F1351)</f>
        <v>2650000</v>
      </c>
    </row>
    <row r="1353" spans="1:6" ht="15" customHeight="1">
      <c r="A1353" s="23"/>
      <c r="B1353" s="29"/>
      <c r="C1353" s="25"/>
      <c r="D1353" s="26"/>
      <c r="E1353" s="33" t="s">
        <v>66</v>
      </c>
      <c r="F1353" s="35">
        <f>SUM(F1352,F1349)</f>
        <v>2954900</v>
      </c>
    </row>
    <row r="1354" spans="1:6" ht="15" customHeight="1">
      <c r="A1354" s="23"/>
      <c r="B1354" s="29"/>
      <c r="C1354" s="25"/>
      <c r="D1354" s="26"/>
      <c r="E1354" s="33"/>
      <c r="F1354" s="34"/>
    </row>
    <row r="1355" spans="1:6" ht="15" customHeight="1">
      <c r="A1355" s="17"/>
      <c r="B1355" s="18" t="s">
        <v>724</v>
      </c>
      <c r="C1355" s="19"/>
      <c r="D1355" s="20" t="s">
        <v>129</v>
      </c>
      <c r="E1355" s="21"/>
      <c r="F1355" s="22"/>
    </row>
    <row r="1356" spans="1:6" ht="15" customHeight="1">
      <c r="A1356" s="23"/>
      <c r="B1356" s="24" t="s">
        <v>552</v>
      </c>
      <c r="C1356" s="25"/>
      <c r="D1356" s="26"/>
      <c r="E1356" s="27"/>
      <c r="F1356" s="28"/>
    </row>
    <row r="1357" spans="1:6" ht="15" customHeight="1">
      <c r="A1357" s="23"/>
      <c r="B1357" s="29" t="s">
        <v>553</v>
      </c>
      <c r="C1357" s="30">
        <v>0.1</v>
      </c>
      <c r="D1357" s="26" t="s">
        <v>68</v>
      </c>
      <c r="E1357" s="31">
        <f>GAJI!D8</f>
        <v>150000</v>
      </c>
      <c r="F1357" s="32">
        <f>C1357*E1357</f>
        <v>15000</v>
      </c>
    </row>
    <row r="1358" spans="1:6" ht="15" customHeight="1">
      <c r="A1358" s="23"/>
      <c r="B1358" s="29" t="s">
        <v>637</v>
      </c>
      <c r="C1358" s="30">
        <v>0.15</v>
      </c>
      <c r="D1358" s="26" t="s">
        <v>68</v>
      </c>
      <c r="E1358" s="31">
        <f>GAJI!D10</f>
        <v>140000</v>
      </c>
      <c r="F1358" s="32">
        <f>C1358*E1358</f>
        <v>21000</v>
      </c>
    </row>
    <row r="1359" spans="1:6" ht="15" customHeight="1">
      <c r="A1359" s="23"/>
      <c r="B1359" s="29" t="s">
        <v>643</v>
      </c>
      <c r="C1359" s="30">
        <v>1.45</v>
      </c>
      <c r="D1359" s="26" t="s">
        <v>68</v>
      </c>
      <c r="E1359" s="31">
        <f>GAJI!D17</f>
        <v>135000</v>
      </c>
      <c r="F1359" s="32">
        <f>C1359*E1359</f>
        <v>195750</v>
      </c>
    </row>
    <row r="1360" spans="1:6" ht="15" customHeight="1">
      <c r="A1360" s="23"/>
      <c r="B1360" s="29" t="s">
        <v>645</v>
      </c>
      <c r="C1360" s="30">
        <v>1.2</v>
      </c>
      <c r="D1360" s="26" t="s">
        <v>68</v>
      </c>
      <c r="E1360" s="31">
        <f>GAJI!D26</f>
        <v>100000</v>
      </c>
      <c r="F1360" s="32">
        <f>C1360*E1360</f>
        <v>120000</v>
      </c>
    </row>
    <row r="1361" spans="1:6" ht="15" customHeight="1">
      <c r="A1361" s="23"/>
      <c r="B1361" s="24" t="s">
        <v>732</v>
      </c>
      <c r="C1361" s="25"/>
      <c r="D1361" s="26"/>
      <c r="E1361" s="33" t="s">
        <v>61</v>
      </c>
      <c r="F1361" s="34">
        <f>SUM(F1357:F1360)</f>
        <v>351750</v>
      </c>
    </row>
    <row r="1362" spans="1:6" ht="15" customHeight="1">
      <c r="A1362" s="23"/>
      <c r="B1362" s="29" t="s">
        <v>235</v>
      </c>
      <c r="C1362" s="30">
        <v>1</v>
      </c>
      <c r="D1362" s="26" t="s">
        <v>129</v>
      </c>
      <c r="E1362" s="31">
        <f>GAJI!D116</f>
        <v>1600000</v>
      </c>
      <c r="F1362" s="32">
        <f>C1362*E1362</f>
        <v>1600000</v>
      </c>
    </row>
    <row r="1363" spans="1:6" ht="15" customHeight="1">
      <c r="A1363" s="23"/>
      <c r="B1363" s="29" t="s">
        <v>236</v>
      </c>
      <c r="C1363" s="30">
        <v>0.12</v>
      </c>
      <c r="D1363" s="26" t="s">
        <v>129</v>
      </c>
      <c r="E1363" s="31">
        <f>GAJI!D117</f>
        <v>1600000</v>
      </c>
      <c r="F1363" s="32">
        <f>C1363*E1363</f>
        <v>192000</v>
      </c>
    </row>
    <row r="1364" spans="1:6" ht="15" customHeight="1">
      <c r="A1364" s="23"/>
      <c r="B1364" s="29" t="s">
        <v>231</v>
      </c>
      <c r="C1364" s="30">
        <v>0.12</v>
      </c>
      <c r="D1364" s="26" t="s">
        <v>75</v>
      </c>
      <c r="E1364" s="31">
        <f>GAJI!D37</f>
        <v>53500</v>
      </c>
      <c r="F1364" s="32">
        <f>C1364*E1364</f>
        <v>6420</v>
      </c>
    </row>
    <row r="1365" spans="1:6" ht="15" customHeight="1">
      <c r="A1365" s="23"/>
      <c r="B1365" s="29" t="s">
        <v>76</v>
      </c>
      <c r="C1365" s="30">
        <v>0.01</v>
      </c>
      <c r="D1365" s="26" t="s">
        <v>12</v>
      </c>
      <c r="E1365" s="31">
        <f>GAJI!D38</f>
        <v>186666.66666666666</v>
      </c>
      <c r="F1365" s="32">
        <f>C1365*E1365</f>
        <v>1866.6666666666665</v>
      </c>
    </row>
    <row r="1366" spans="1:6" ht="15" customHeight="1">
      <c r="A1366" s="23"/>
      <c r="B1366" s="29"/>
      <c r="C1366" s="25"/>
      <c r="D1366" s="26"/>
      <c r="E1366" s="33" t="s">
        <v>61</v>
      </c>
      <c r="F1366" s="34">
        <f>SUM(F1362:F1365)</f>
        <v>1800286.6666666667</v>
      </c>
    </row>
    <row r="1367" spans="1:6" ht="15" customHeight="1">
      <c r="A1367" s="23"/>
      <c r="B1367" s="29"/>
      <c r="C1367" s="25"/>
      <c r="D1367" s="26"/>
      <c r="E1367" s="33" t="s">
        <v>66</v>
      </c>
      <c r="F1367" s="35">
        <f>SUM(F1366,F1361)</f>
        <v>2152036.666666667</v>
      </c>
    </row>
    <row r="1368" spans="1:6" ht="15" customHeight="1">
      <c r="A1368" s="23"/>
      <c r="B1368" s="29"/>
      <c r="C1368" s="25"/>
      <c r="D1368" s="26"/>
      <c r="E1368" s="33"/>
      <c r="F1368" s="34"/>
    </row>
    <row r="1369" spans="1:6" ht="15" customHeight="1">
      <c r="A1369" s="17"/>
      <c r="B1369" s="18" t="s">
        <v>725</v>
      </c>
      <c r="C1369" s="19"/>
      <c r="D1369" s="20" t="s">
        <v>129</v>
      </c>
      <c r="E1369" s="21"/>
      <c r="F1369" s="22"/>
    </row>
    <row r="1370" spans="1:6" ht="15" customHeight="1">
      <c r="A1370" s="23"/>
      <c r="B1370" s="114" t="s">
        <v>552</v>
      </c>
      <c r="C1370" s="25"/>
      <c r="D1370" s="26"/>
      <c r="E1370" s="27"/>
      <c r="F1370" s="28"/>
    </row>
    <row r="1371" spans="1:6" ht="15" customHeight="1">
      <c r="A1371" s="23"/>
      <c r="B1371" s="29" t="s">
        <v>642</v>
      </c>
      <c r="C1371" s="30">
        <v>0.03</v>
      </c>
      <c r="D1371" s="26" t="s">
        <v>68</v>
      </c>
      <c r="E1371" s="31">
        <f>GAJI!D15</f>
        <v>140000</v>
      </c>
      <c r="F1371" s="32">
        <f>C1371*E1371</f>
        <v>4200</v>
      </c>
    </row>
    <row r="1372" spans="1:6" ht="15" customHeight="1">
      <c r="A1372" s="23"/>
      <c r="B1372" s="29" t="s">
        <v>649</v>
      </c>
      <c r="C1372" s="30">
        <v>0.15</v>
      </c>
      <c r="D1372" s="26" t="s">
        <v>68</v>
      </c>
      <c r="E1372" s="31">
        <f>GAJI!D24</f>
        <v>135000</v>
      </c>
      <c r="F1372" s="32">
        <f>C1372*E1372</f>
        <v>20250</v>
      </c>
    </row>
    <row r="1373" spans="1:6" ht="15" customHeight="1">
      <c r="A1373" s="23"/>
      <c r="B1373" s="114" t="s">
        <v>732</v>
      </c>
      <c r="C1373" s="25"/>
      <c r="D1373" s="26"/>
      <c r="E1373" s="33" t="s">
        <v>61</v>
      </c>
      <c r="F1373" s="34">
        <f>SUM(F1371:F1372)</f>
        <v>24450</v>
      </c>
    </row>
    <row r="1374" spans="1:6" ht="15" customHeight="1">
      <c r="A1374" s="23"/>
      <c r="B1374" s="29" t="s">
        <v>237</v>
      </c>
      <c r="C1374" s="30">
        <v>1</v>
      </c>
      <c r="D1374" s="26" t="s">
        <v>129</v>
      </c>
      <c r="E1374" s="31">
        <f>GAJI!$D$119</f>
        <v>1250000</v>
      </c>
      <c r="F1374" s="32">
        <f>C1374*E1374</f>
        <v>1250000</v>
      </c>
    </row>
    <row r="1375" spans="1:6" ht="15" customHeight="1">
      <c r="A1375" s="23"/>
      <c r="B1375" s="29" t="s">
        <v>227</v>
      </c>
      <c r="C1375" s="30">
        <v>1</v>
      </c>
      <c r="D1375" s="26" t="s">
        <v>228</v>
      </c>
      <c r="E1375" s="31">
        <f>$E$1325</f>
        <v>11800</v>
      </c>
      <c r="F1375" s="32">
        <f>C1375*E1375</f>
        <v>11800</v>
      </c>
    </row>
    <row r="1376" spans="1:6" ht="15" customHeight="1">
      <c r="A1376" s="23"/>
      <c r="B1376" s="29" t="s">
        <v>433</v>
      </c>
      <c r="C1376" s="30">
        <v>1</v>
      </c>
      <c r="D1376" s="26" t="s">
        <v>129</v>
      </c>
      <c r="E1376" s="31">
        <v>435000</v>
      </c>
      <c r="F1376" s="32">
        <f>C1376*E1376</f>
        <v>435000</v>
      </c>
    </row>
    <row r="1377" spans="1:6" ht="15" customHeight="1">
      <c r="A1377" s="23"/>
      <c r="B1377" s="29"/>
      <c r="C1377" s="25"/>
      <c r="D1377" s="26"/>
      <c r="E1377" s="33" t="s">
        <v>61</v>
      </c>
      <c r="F1377" s="34">
        <f>SUM(F1374:F1376)</f>
        <v>1696800</v>
      </c>
    </row>
    <row r="1378" spans="1:6" ht="15" customHeight="1">
      <c r="A1378" s="23"/>
      <c r="B1378" s="29"/>
      <c r="C1378" s="25"/>
      <c r="D1378" s="26"/>
      <c r="E1378" s="33" t="s">
        <v>66</v>
      </c>
      <c r="F1378" s="35">
        <f>SUM(F1377,F1373)</f>
        <v>1721250</v>
      </c>
    </row>
    <row r="1379" spans="1:6" ht="15" customHeight="1">
      <c r="A1379" s="23"/>
      <c r="B1379" s="29"/>
      <c r="C1379" s="25"/>
      <c r="D1379" s="26"/>
      <c r="E1379" s="33"/>
      <c r="F1379" s="34"/>
    </row>
    <row r="1380" spans="1:6" ht="15" hidden="1" customHeight="1">
      <c r="A1380" s="17"/>
      <c r="B1380" s="18" t="s">
        <v>726</v>
      </c>
      <c r="C1380" s="19"/>
      <c r="D1380" s="20" t="s">
        <v>129</v>
      </c>
      <c r="E1380" s="21"/>
      <c r="F1380" s="22"/>
    </row>
    <row r="1381" spans="1:6" ht="15" hidden="1" customHeight="1">
      <c r="A1381" s="23"/>
      <c r="B1381" s="114" t="s">
        <v>552</v>
      </c>
      <c r="C1381" s="25"/>
      <c r="D1381" s="26"/>
      <c r="E1381" s="27"/>
      <c r="F1381" s="28"/>
    </row>
    <row r="1382" spans="1:6" ht="15" hidden="1" customHeight="1">
      <c r="A1382" s="23"/>
      <c r="B1382" s="29" t="s">
        <v>642</v>
      </c>
      <c r="C1382" s="30">
        <v>0.03</v>
      </c>
      <c r="D1382" s="26" t="s">
        <v>68</v>
      </c>
      <c r="E1382" s="31">
        <f>E1371</f>
        <v>140000</v>
      </c>
      <c r="F1382" s="32">
        <f>C1382*E1382</f>
        <v>4200</v>
      </c>
    </row>
    <row r="1383" spans="1:6" ht="15" hidden="1" customHeight="1">
      <c r="A1383" s="23"/>
      <c r="B1383" s="29" t="s">
        <v>649</v>
      </c>
      <c r="C1383" s="30">
        <v>0.15</v>
      </c>
      <c r="D1383" s="26" t="s">
        <v>68</v>
      </c>
      <c r="E1383" s="31">
        <f>E1372</f>
        <v>135000</v>
      </c>
      <c r="F1383" s="32">
        <f>C1383*E1383</f>
        <v>20250</v>
      </c>
    </row>
    <row r="1384" spans="1:6" ht="15" hidden="1" customHeight="1">
      <c r="A1384" s="23"/>
      <c r="B1384" s="114" t="s">
        <v>732</v>
      </c>
      <c r="C1384" s="25"/>
      <c r="D1384" s="26"/>
      <c r="E1384" s="33" t="s">
        <v>61</v>
      </c>
      <c r="F1384" s="34">
        <f>SUM(F1382:F1383)</f>
        <v>24450</v>
      </c>
    </row>
    <row r="1385" spans="1:6" ht="15" hidden="1" customHeight="1">
      <c r="A1385" s="23"/>
      <c r="B1385" s="29" t="s">
        <v>238</v>
      </c>
      <c r="C1385" s="30">
        <v>1</v>
      </c>
      <c r="D1385" s="26" t="s">
        <v>129</v>
      </c>
      <c r="E1385" s="31">
        <f>GAJI!$D$120</f>
        <v>5150000</v>
      </c>
      <c r="F1385" s="32">
        <f>C1385*E1385</f>
        <v>5150000</v>
      </c>
    </row>
    <row r="1386" spans="1:6" ht="15" hidden="1" customHeight="1">
      <c r="A1386" s="23"/>
      <c r="B1386" s="29" t="s">
        <v>227</v>
      </c>
      <c r="C1386" s="30">
        <v>1</v>
      </c>
      <c r="D1386" s="26" t="s">
        <v>228</v>
      </c>
      <c r="E1386" s="31">
        <f>$E$1325</f>
        <v>11800</v>
      </c>
      <c r="F1386" s="32">
        <f>C1386*E1386</f>
        <v>11800</v>
      </c>
    </row>
    <row r="1387" spans="1:6" ht="15" hidden="1" customHeight="1">
      <c r="A1387" s="23"/>
      <c r="B1387" s="29"/>
      <c r="C1387" s="25"/>
      <c r="D1387" s="26"/>
      <c r="E1387" s="33" t="s">
        <v>61</v>
      </c>
      <c r="F1387" s="34">
        <f>SUM(F1385:F1386)</f>
        <v>5161800</v>
      </c>
    </row>
    <row r="1388" spans="1:6" ht="15" hidden="1" customHeight="1">
      <c r="A1388" s="23"/>
      <c r="B1388" s="29"/>
      <c r="C1388" s="25"/>
      <c r="D1388" s="26"/>
      <c r="E1388" s="33" t="s">
        <v>66</v>
      </c>
      <c r="F1388" s="34">
        <f>SUM(F1387,F1384)</f>
        <v>5186250</v>
      </c>
    </row>
    <row r="1389" spans="1:6" ht="15" hidden="1" customHeight="1">
      <c r="A1389" s="23"/>
      <c r="B1389" s="29"/>
      <c r="C1389" s="25"/>
      <c r="D1389" s="26"/>
      <c r="E1389" s="33"/>
      <c r="F1389" s="34"/>
    </row>
    <row r="1390" spans="1:6" ht="15" customHeight="1">
      <c r="A1390" s="17"/>
      <c r="B1390" s="18" t="s">
        <v>727</v>
      </c>
      <c r="C1390" s="19"/>
      <c r="D1390" s="20" t="s">
        <v>129</v>
      </c>
      <c r="E1390" s="21"/>
      <c r="F1390" s="22"/>
    </row>
    <row r="1391" spans="1:6" ht="15" customHeight="1">
      <c r="A1391" s="23"/>
      <c r="B1391" s="114" t="s">
        <v>552</v>
      </c>
      <c r="C1391" s="25"/>
      <c r="D1391" s="26"/>
      <c r="E1391" s="27"/>
      <c r="F1391" s="28"/>
    </row>
    <row r="1392" spans="1:6" ht="15" customHeight="1">
      <c r="A1392" s="23"/>
      <c r="B1392" s="29" t="s">
        <v>637</v>
      </c>
      <c r="C1392" s="30">
        <v>0.03</v>
      </c>
      <c r="D1392" s="26" t="s">
        <v>68</v>
      </c>
      <c r="E1392" s="31">
        <f>GAJI!D10</f>
        <v>140000</v>
      </c>
      <c r="F1392" s="32">
        <f>C1392*E1392</f>
        <v>4200</v>
      </c>
    </row>
    <row r="1393" spans="1:6" ht="15" customHeight="1">
      <c r="A1393" s="23"/>
      <c r="B1393" s="29" t="s">
        <v>643</v>
      </c>
      <c r="C1393" s="30">
        <v>0.15</v>
      </c>
      <c r="D1393" s="26" t="s">
        <v>68</v>
      </c>
      <c r="E1393" s="31">
        <f>GAJI!D17</f>
        <v>135000</v>
      </c>
      <c r="F1393" s="32">
        <f>C1393*E1393</f>
        <v>20250</v>
      </c>
    </row>
    <row r="1394" spans="1:6" ht="15" customHeight="1">
      <c r="A1394" s="23"/>
      <c r="B1394" s="114" t="s">
        <v>732</v>
      </c>
      <c r="C1394" s="25"/>
      <c r="D1394" s="26"/>
      <c r="E1394" s="33" t="s">
        <v>61</v>
      </c>
      <c r="F1394" s="34">
        <f>SUM(F1392:F1393)</f>
        <v>24450</v>
      </c>
    </row>
    <row r="1395" spans="1:6" ht="15" customHeight="1">
      <c r="A1395" s="23"/>
      <c r="B1395" s="29" t="s">
        <v>239</v>
      </c>
      <c r="C1395" s="30">
        <v>1</v>
      </c>
      <c r="D1395" s="26" t="s">
        <v>129</v>
      </c>
      <c r="E1395" s="31">
        <f>GAJI!$D$121</f>
        <v>150000</v>
      </c>
      <c r="F1395" s="32">
        <f>C1395*E1395</f>
        <v>150000</v>
      </c>
    </row>
    <row r="1396" spans="1:6" ht="15" customHeight="1">
      <c r="A1396" s="23"/>
      <c r="B1396" s="29"/>
      <c r="C1396" s="25"/>
      <c r="D1396" s="26"/>
      <c r="E1396" s="33" t="s">
        <v>61</v>
      </c>
      <c r="F1396" s="34">
        <f>SUM(F1395:F1395)</f>
        <v>150000</v>
      </c>
    </row>
    <row r="1397" spans="1:6" ht="15" customHeight="1">
      <c r="A1397" s="23"/>
      <c r="B1397" s="29"/>
      <c r="C1397" s="25"/>
      <c r="D1397" s="26"/>
      <c r="E1397" s="33" t="s">
        <v>66</v>
      </c>
      <c r="F1397" s="35">
        <f>SUM(F1396,F1394)</f>
        <v>174450</v>
      </c>
    </row>
    <row r="1398" spans="1:6" ht="15" customHeight="1">
      <c r="A1398" s="23"/>
      <c r="B1398" s="29"/>
      <c r="C1398" s="25"/>
      <c r="D1398" s="26"/>
      <c r="E1398" s="33"/>
      <c r="F1398" s="34"/>
    </row>
    <row r="1399" spans="1:6" ht="15" customHeight="1">
      <c r="A1399" s="17"/>
      <c r="B1399" s="18" t="s">
        <v>728</v>
      </c>
      <c r="C1399" s="19"/>
      <c r="D1399" s="20" t="s">
        <v>129</v>
      </c>
      <c r="E1399" s="21"/>
      <c r="F1399" s="22"/>
    </row>
    <row r="1400" spans="1:6" ht="15" customHeight="1">
      <c r="A1400" s="23"/>
      <c r="B1400" s="114" t="s">
        <v>552</v>
      </c>
      <c r="C1400" s="25"/>
      <c r="D1400" s="26"/>
      <c r="E1400" s="27"/>
      <c r="F1400" s="28"/>
    </row>
    <row r="1401" spans="1:6" ht="15" customHeight="1">
      <c r="A1401" s="23"/>
      <c r="B1401" s="29" t="s">
        <v>642</v>
      </c>
      <c r="C1401" s="30">
        <v>0.03</v>
      </c>
      <c r="D1401" s="26" t="s">
        <v>68</v>
      </c>
      <c r="E1401" s="31">
        <f>E1382</f>
        <v>140000</v>
      </c>
      <c r="F1401" s="32">
        <f>C1401*E1401</f>
        <v>4200</v>
      </c>
    </row>
    <row r="1402" spans="1:6" ht="15" customHeight="1">
      <c r="A1402" s="23"/>
      <c r="B1402" s="29" t="s">
        <v>649</v>
      </c>
      <c r="C1402" s="30">
        <v>0.15</v>
      </c>
      <c r="D1402" s="26" t="s">
        <v>68</v>
      </c>
      <c r="E1402" s="31">
        <f>E1383</f>
        <v>135000</v>
      </c>
      <c r="F1402" s="32">
        <f>C1402*E1402</f>
        <v>20250</v>
      </c>
    </row>
    <row r="1403" spans="1:6" ht="15" customHeight="1">
      <c r="A1403" s="23"/>
      <c r="B1403" s="114" t="s">
        <v>732</v>
      </c>
      <c r="C1403" s="25"/>
      <c r="D1403" s="26"/>
      <c r="E1403" s="33" t="s">
        <v>61</v>
      </c>
      <c r="F1403" s="34">
        <f>SUM(F1401:F1402)</f>
        <v>24450</v>
      </c>
    </row>
    <row r="1404" spans="1:6" ht="15" customHeight="1">
      <c r="A1404" s="23"/>
      <c r="B1404" s="29" t="s">
        <v>48</v>
      </c>
      <c r="C1404" s="30">
        <v>1</v>
      </c>
      <c r="D1404" s="26" t="s">
        <v>129</v>
      </c>
      <c r="E1404" s="31">
        <f>GAJI!$D$122</f>
        <v>350000</v>
      </c>
      <c r="F1404" s="32">
        <f>C1404*E1404</f>
        <v>350000</v>
      </c>
    </row>
    <row r="1405" spans="1:6" ht="15" customHeight="1">
      <c r="A1405" s="23"/>
      <c r="B1405" s="29"/>
      <c r="C1405" s="25"/>
      <c r="D1405" s="26"/>
      <c r="E1405" s="33" t="s">
        <v>61</v>
      </c>
      <c r="F1405" s="34">
        <f>SUM(F1404:F1404)</f>
        <v>350000</v>
      </c>
    </row>
    <row r="1406" spans="1:6" ht="15" customHeight="1">
      <c r="A1406" s="23"/>
      <c r="B1406" s="29"/>
      <c r="C1406" s="25"/>
      <c r="D1406" s="26"/>
      <c r="E1406" s="33" t="s">
        <v>66</v>
      </c>
      <c r="F1406" s="35">
        <f>SUM(F1405,F1403)</f>
        <v>374450</v>
      </c>
    </row>
    <row r="1407" spans="1:6" ht="15" customHeight="1" thickBot="1">
      <c r="A1407" s="78"/>
      <c r="B1407" s="79"/>
      <c r="C1407" s="66"/>
      <c r="D1407" s="67"/>
      <c r="E1407" s="68"/>
      <c r="F1407" s="69"/>
    </row>
    <row r="1408" spans="1:6" ht="15" customHeight="1">
      <c r="A1408" s="70"/>
      <c r="B1408" s="77" t="s">
        <v>729</v>
      </c>
      <c r="C1408" s="72"/>
      <c r="D1408" s="73" t="s">
        <v>129</v>
      </c>
      <c r="E1408" s="74"/>
      <c r="F1408" s="75"/>
    </row>
    <row r="1409" spans="1:6" ht="15" customHeight="1">
      <c r="A1409" s="23"/>
      <c r="B1409" s="114" t="s">
        <v>552</v>
      </c>
      <c r="C1409" s="25"/>
      <c r="D1409" s="26"/>
      <c r="E1409" s="27"/>
      <c r="F1409" s="28"/>
    </row>
    <row r="1410" spans="1:6" ht="15" customHeight="1">
      <c r="A1410" s="23"/>
      <c r="B1410" s="29" t="s">
        <v>642</v>
      </c>
      <c r="C1410" s="30">
        <v>0.03</v>
      </c>
      <c r="D1410" s="26" t="s">
        <v>68</v>
      </c>
      <c r="E1410" s="31">
        <f t="shared" ref="E1410:E1411" si="61">E1401</f>
        <v>140000</v>
      </c>
      <c r="F1410" s="32">
        <f>C1410*E1410</f>
        <v>4200</v>
      </c>
    </row>
    <row r="1411" spans="1:6" ht="15" customHeight="1">
      <c r="A1411" s="23"/>
      <c r="B1411" s="29" t="s">
        <v>649</v>
      </c>
      <c r="C1411" s="30">
        <v>0.15</v>
      </c>
      <c r="D1411" s="26" t="s">
        <v>68</v>
      </c>
      <c r="E1411" s="31">
        <f t="shared" si="61"/>
        <v>135000</v>
      </c>
      <c r="F1411" s="32">
        <f>C1411*E1411</f>
        <v>20250</v>
      </c>
    </row>
    <row r="1412" spans="1:6" ht="15" customHeight="1">
      <c r="A1412" s="23"/>
      <c r="B1412" s="114" t="s">
        <v>732</v>
      </c>
      <c r="C1412" s="25"/>
      <c r="D1412" s="26"/>
      <c r="E1412" s="33" t="s">
        <v>61</v>
      </c>
      <c r="F1412" s="34">
        <f>SUM(F1410:F1411)</f>
        <v>24450</v>
      </c>
    </row>
    <row r="1413" spans="1:6" ht="15" customHeight="1">
      <c r="A1413" s="23"/>
      <c r="B1413" s="29" t="s">
        <v>240</v>
      </c>
      <c r="C1413" s="30">
        <v>1</v>
      </c>
      <c r="D1413" s="26" t="s">
        <v>129</v>
      </c>
      <c r="E1413" s="31">
        <f>GAJI!$D$123</f>
        <v>95000</v>
      </c>
      <c r="F1413" s="32">
        <f>C1413*E1413</f>
        <v>95000</v>
      </c>
    </row>
    <row r="1414" spans="1:6" ht="15" customHeight="1">
      <c r="A1414" s="23"/>
      <c r="B1414" s="29"/>
      <c r="C1414" s="25"/>
      <c r="D1414" s="26"/>
      <c r="E1414" s="33" t="s">
        <v>61</v>
      </c>
      <c r="F1414" s="34">
        <f>SUM(F1413:F1413)</f>
        <v>95000</v>
      </c>
    </row>
    <row r="1415" spans="1:6" ht="15" customHeight="1">
      <c r="A1415" s="23"/>
      <c r="B1415" s="29"/>
      <c r="C1415" s="25"/>
      <c r="D1415" s="26"/>
      <c r="E1415" s="33" t="s">
        <v>66</v>
      </c>
      <c r="F1415" s="35">
        <f>SUM(F1414,F1412)</f>
        <v>119450</v>
      </c>
    </row>
    <row r="1416" spans="1:6" ht="15" customHeight="1" thickBot="1">
      <c r="A1416" s="78"/>
      <c r="B1416" s="79"/>
      <c r="C1416" s="66"/>
      <c r="D1416" s="67"/>
      <c r="E1416" s="68"/>
      <c r="F1416" s="69"/>
    </row>
    <row r="1417" spans="1:6" ht="15" hidden="1" customHeight="1">
      <c r="A1417" s="115"/>
      <c r="B1417" s="116" t="s">
        <v>730</v>
      </c>
      <c r="C1417" s="117"/>
      <c r="D1417" s="118" t="s">
        <v>129</v>
      </c>
      <c r="E1417" s="119"/>
      <c r="F1417" s="120"/>
    </row>
    <row r="1418" spans="1:6" ht="15" hidden="1" customHeight="1">
      <c r="A1418" s="23"/>
      <c r="B1418" s="24" t="s">
        <v>552</v>
      </c>
      <c r="C1418" s="25"/>
      <c r="D1418" s="26"/>
      <c r="E1418" s="27"/>
      <c r="F1418" s="28"/>
    </row>
    <row r="1419" spans="1:6" ht="15" hidden="1" customHeight="1">
      <c r="A1419" s="23"/>
      <c r="B1419" s="29" t="s">
        <v>553</v>
      </c>
      <c r="C1419" s="30">
        <v>0.1</v>
      </c>
      <c r="D1419" s="26" t="s">
        <v>68</v>
      </c>
      <c r="E1419" s="31">
        <f t="shared" ref="E1419:E1422" si="62">E1357</f>
        <v>150000</v>
      </c>
      <c r="F1419" s="32">
        <f>C1419*E1419</f>
        <v>15000</v>
      </c>
    </row>
    <row r="1420" spans="1:6" ht="15" hidden="1" customHeight="1">
      <c r="A1420" s="23"/>
      <c r="B1420" s="29" t="s">
        <v>637</v>
      </c>
      <c r="C1420" s="30">
        <v>0.15</v>
      </c>
      <c r="D1420" s="26" t="s">
        <v>68</v>
      </c>
      <c r="E1420" s="31">
        <f t="shared" si="62"/>
        <v>140000</v>
      </c>
      <c r="F1420" s="32">
        <f>C1420*E1420</f>
        <v>21000</v>
      </c>
    </row>
    <row r="1421" spans="1:6" ht="15" hidden="1" customHeight="1">
      <c r="A1421" s="23"/>
      <c r="B1421" s="29" t="s">
        <v>643</v>
      </c>
      <c r="C1421" s="30">
        <v>1.45</v>
      </c>
      <c r="D1421" s="26" t="s">
        <v>68</v>
      </c>
      <c r="E1421" s="31">
        <f t="shared" si="62"/>
        <v>135000</v>
      </c>
      <c r="F1421" s="32">
        <f>C1421*E1421</f>
        <v>195750</v>
      </c>
    </row>
    <row r="1422" spans="1:6" ht="15" hidden="1" customHeight="1">
      <c r="A1422" s="23"/>
      <c r="B1422" s="29" t="s">
        <v>645</v>
      </c>
      <c r="C1422" s="30">
        <v>1.2</v>
      </c>
      <c r="D1422" s="26" t="s">
        <v>68</v>
      </c>
      <c r="E1422" s="31">
        <f t="shared" si="62"/>
        <v>100000</v>
      </c>
      <c r="F1422" s="32">
        <f>C1422*E1422</f>
        <v>120000</v>
      </c>
    </row>
    <row r="1423" spans="1:6" ht="15" hidden="1" customHeight="1">
      <c r="A1423" s="23"/>
      <c r="B1423" s="24" t="s">
        <v>732</v>
      </c>
      <c r="C1423" s="25"/>
      <c r="D1423" s="26"/>
      <c r="E1423" s="33" t="s">
        <v>61</v>
      </c>
      <c r="F1423" s="34">
        <f>SUM(F1419:F1422)</f>
        <v>351750</v>
      </c>
    </row>
    <row r="1424" spans="1:6" ht="15" hidden="1" customHeight="1">
      <c r="A1424" s="23"/>
      <c r="B1424" s="29" t="s">
        <v>241</v>
      </c>
      <c r="C1424" s="30">
        <v>1</v>
      </c>
      <c r="D1424" s="26" t="s">
        <v>129</v>
      </c>
      <c r="E1424" s="31">
        <f t="shared" ref="E1424:E1427" si="63">E1362</f>
        <v>1600000</v>
      </c>
      <c r="F1424" s="32">
        <f>C1424*E1424</f>
        <v>1600000</v>
      </c>
    </row>
    <row r="1425" spans="1:6" ht="15" hidden="1" customHeight="1">
      <c r="A1425" s="23"/>
      <c r="B1425" s="29" t="s">
        <v>242</v>
      </c>
      <c r="C1425" s="30">
        <v>0.12</v>
      </c>
      <c r="D1425" s="26" t="s">
        <v>129</v>
      </c>
      <c r="E1425" s="31">
        <f t="shared" si="63"/>
        <v>1600000</v>
      </c>
      <c r="F1425" s="32">
        <f>C1425*E1425</f>
        <v>192000</v>
      </c>
    </row>
    <row r="1426" spans="1:6" ht="15" hidden="1" customHeight="1">
      <c r="A1426" s="23"/>
      <c r="B1426" s="29" t="s">
        <v>231</v>
      </c>
      <c r="C1426" s="30">
        <v>0.12</v>
      </c>
      <c r="D1426" s="26" t="s">
        <v>75</v>
      </c>
      <c r="E1426" s="31">
        <f t="shared" si="63"/>
        <v>53500</v>
      </c>
      <c r="F1426" s="32">
        <f>C1426*E1426</f>
        <v>6420</v>
      </c>
    </row>
    <row r="1427" spans="1:6" ht="15" hidden="1" customHeight="1">
      <c r="A1427" s="23"/>
      <c r="B1427" s="29" t="s">
        <v>76</v>
      </c>
      <c r="C1427" s="30">
        <v>0.01</v>
      </c>
      <c r="D1427" s="26" t="s">
        <v>12</v>
      </c>
      <c r="E1427" s="31">
        <f t="shared" si="63"/>
        <v>186666.66666666666</v>
      </c>
      <c r="F1427" s="32">
        <f>C1427*E1427</f>
        <v>1866.6666666666665</v>
      </c>
    </row>
    <row r="1428" spans="1:6" ht="15" hidden="1" customHeight="1">
      <c r="A1428" s="23"/>
      <c r="B1428" s="29"/>
      <c r="C1428" s="25"/>
      <c r="D1428" s="26"/>
      <c r="E1428" s="33" t="s">
        <v>61</v>
      </c>
      <c r="F1428" s="34">
        <f>SUM(F1424:F1427)</f>
        <v>1800286.6666666667</v>
      </c>
    </row>
    <row r="1429" spans="1:6" ht="15" hidden="1" customHeight="1" thickBot="1">
      <c r="A1429" s="78"/>
      <c r="B1429" s="79"/>
      <c r="C1429" s="66"/>
      <c r="D1429" s="67"/>
      <c r="E1429" s="68" t="s">
        <v>66</v>
      </c>
      <c r="F1429" s="69">
        <f>SUM(F1428,F1423)</f>
        <v>2152036.666666667</v>
      </c>
    </row>
  </sheetData>
  <mergeCells count="8">
    <mergeCell ref="A1:F1"/>
    <mergeCell ref="A2:F2"/>
    <mergeCell ref="A4:A5"/>
    <mergeCell ref="B4:B5"/>
    <mergeCell ref="C4:C5"/>
    <mergeCell ref="D4:D5"/>
    <mergeCell ref="E4:E5"/>
    <mergeCell ref="F4:F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3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A1:AA136"/>
  <sheetViews>
    <sheetView view="pageBreakPreview" zoomScale="85" zoomScaleNormal="85" zoomScaleSheetLayoutView="85" workbookViewId="0">
      <selection activeCell="B94" sqref="B94:F96"/>
    </sheetView>
  </sheetViews>
  <sheetFormatPr defaultColWidth="9.08984375" defaultRowHeight="14.5"/>
  <cols>
    <col min="1" max="9" width="9.08984375" style="142"/>
    <col min="10" max="10" width="9.36328125" style="142" customWidth="1"/>
    <col min="11" max="13" width="7.36328125" style="142" customWidth="1"/>
    <col min="14" max="16384" width="9.08984375" style="142"/>
  </cols>
  <sheetData>
    <row r="1" spans="1:20" ht="18.5">
      <c r="A1" s="618" t="s">
        <v>273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</row>
    <row r="2" spans="1:20" ht="18.5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</row>
    <row r="4" spans="1:20">
      <c r="A4" s="604" t="s">
        <v>274</v>
      </c>
      <c r="B4" s="607" t="s">
        <v>597</v>
      </c>
      <c r="C4" s="608"/>
      <c r="D4" s="608"/>
      <c r="E4" s="608"/>
      <c r="F4" s="609"/>
      <c r="G4" s="603" t="s">
        <v>276</v>
      </c>
      <c r="H4" s="603"/>
      <c r="I4" s="603"/>
      <c r="J4" s="615" t="s">
        <v>277</v>
      </c>
      <c r="K4" s="616"/>
      <c r="L4" s="616"/>
      <c r="M4" s="616"/>
      <c r="N4" s="615" t="s">
        <v>278</v>
      </c>
      <c r="O4" s="616"/>
      <c r="P4" s="617"/>
      <c r="Q4" s="143" t="s">
        <v>279</v>
      </c>
      <c r="R4" s="603" t="s">
        <v>280</v>
      </c>
      <c r="S4" s="603"/>
      <c r="T4" s="591" t="s">
        <v>281</v>
      </c>
    </row>
    <row r="5" spans="1:20">
      <c r="A5" s="605"/>
      <c r="B5" s="610"/>
      <c r="C5" s="611"/>
      <c r="D5" s="611"/>
      <c r="E5" s="611"/>
      <c r="F5" s="612"/>
      <c r="G5" s="594" t="s">
        <v>282</v>
      </c>
      <c r="H5" s="596" t="s">
        <v>283</v>
      </c>
      <c r="I5" s="598" t="s">
        <v>284</v>
      </c>
      <c r="J5" s="600" t="s">
        <v>3</v>
      </c>
      <c r="K5" s="600" t="s">
        <v>4</v>
      </c>
      <c r="L5" s="600" t="s">
        <v>5</v>
      </c>
      <c r="M5" s="600" t="s">
        <v>6</v>
      </c>
      <c r="N5" s="144" t="s">
        <v>285</v>
      </c>
      <c r="O5" s="144" t="s">
        <v>279</v>
      </c>
      <c r="P5" s="144" t="s">
        <v>286</v>
      </c>
      <c r="Q5" s="144" t="s">
        <v>287</v>
      </c>
      <c r="R5" s="600" t="s">
        <v>288</v>
      </c>
      <c r="S5" s="145" t="s">
        <v>289</v>
      </c>
      <c r="T5" s="592"/>
    </row>
    <row r="6" spans="1:20">
      <c r="A6" s="606"/>
      <c r="B6" s="613"/>
      <c r="C6" s="597"/>
      <c r="D6" s="597"/>
      <c r="E6" s="597"/>
      <c r="F6" s="614"/>
      <c r="G6" s="595"/>
      <c r="H6" s="597"/>
      <c r="I6" s="599"/>
      <c r="J6" s="601"/>
      <c r="K6" s="601"/>
      <c r="L6" s="601"/>
      <c r="M6" s="601"/>
      <c r="N6" s="146" t="s">
        <v>290</v>
      </c>
      <c r="O6" s="146" t="s">
        <v>291</v>
      </c>
      <c r="P6" s="146" t="s">
        <v>291</v>
      </c>
      <c r="Q6" s="146" t="s">
        <v>290</v>
      </c>
      <c r="R6" s="602"/>
      <c r="S6" s="146" t="s">
        <v>292</v>
      </c>
      <c r="T6" s="593"/>
    </row>
    <row r="7" spans="1:20">
      <c r="A7" s="147"/>
      <c r="B7" s="148"/>
      <c r="C7" s="149" t="s">
        <v>4</v>
      </c>
      <c r="D7" s="149"/>
      <c r="E7" s="149" t="s">
        <v>31</v>
      </c>
      <c r="F7" s="150"/>
      <c r="G7" s="151"/>
      <c r="H7" s="152"/>
      <c r="I7" s="153"/>
      <c r="J7" s="153"/>
      <c r="K7" s="153"/>
      <c r="L7" s="153"/>
      <c r="M7" s="153"/>
      <c r="N7" s="154"/>
      <c r="O7" s="154"/>
      <c r="P7" s="154"/>
      <c r="Q7" s="154"/>
      <c r="R7" s="154"/>
      <c r="S7" s="154"/>
      <c r="T7" s="155"/>
    </row>
    <row r="8" spans="1:20">
      <c r="A8" s="156" t="s">
        <v>9</v>
      </c>
      <c r="B8" s="157" t="s">
        <v>293</v>
      </c>
      <c r="C8" s="158">
        <v>0.15</v>
      </c>
      <c r="D8" s="158" t="s">
        <v>34</v>
      </c>
      <c r="E8" s="158">
        <v>0.3</v>
      </c>
      <c r="F8" s="159"/>
      <c r="G8" s="160"/>
      <c r="H8" s="161"/>
      <c r="I8" s="162"/>
      <c r="J8" s="162"/>
      <c r="K8" s="162"/>
      <c r="L8" s="162"/>
      <c r="M8" s="162"/>
      <c r="N8" s="163"/>
      <c r="O8" s="163"/>
      <c r="P8" s="163"/>
      <c r="Q8" s="163"/>
      <c r="R8" s="163"/>
      <c r="S8" s="163"/>
      <c r="T8" s="164"/>
    </row>
    <row r="9" spans="1:20">
      <c r="A9" s="165"/>
      <c r="B9" s="157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3"/>
      <c r="P9" s="163"/>
      <c r="Q9" s="163"/>
      <c r="R9" s="163"/>
      <c r="S9" s="163"/>
      <c r="T9" s="164"/>
    </row>
    <row r="10" spans="1:20">
      <c r="A10" s="166">
        <v>1</v>
      </c>
      <c r="B10" s="167" t="s">
        <v>294</v>
      </c>
      <c r="C10" s="168"/>
      <c r="D10" s="168"/>
      <c r="E10" s="168"/>
      <c r="F10" s="168"/>
      <c r="G10" s="160"/>
      <c r="H10" s="169"/>
      <c r="I10" s="162"/>
      <c r="J10" s="162"/>
      <c r="K10" s="162"/>
      <c r="L10" s="162"/>
      <c r="M10" s="162"/>
      <c r="N10" s="163"/>
      <c r="O10" s="163"/>
      <c r="P10" s="163"/>
      <c r="Q10" s="163"/>
      <c r="R10" s="163"/>
      <c r="S10" s="163"/>
      <c r="T10" s="164"/>
    </row>
    <row r="11" spans="1:20">
      <c r="A11" s="170"/>
      <c r="B11" s="142" t="s">
        <v>295</v>
      </c>
      <c r="C11" s="168"/>
      <c r="D11" s="168" t="s">
        <v>296</v>
      </c>
      <c r="E11" s="168"/>
      <c r="F11" s="168">
        <f>1/4</f>
        <v>0.25</v>
      </c>
      <c r="G11" s="160"/>
      <c r="H11" s="169">
        <v>8</v>
      </c>
      <c r="I11" s="162">
        <v>150</v>
      </c>
      <c r="J11" s="171">
        <f>C8-0.04-0.04</f>
        <v>6.9999999999999979E-2</v>
      </c>
      <c r="K11" s="171">
        <f>E8-0.04-0.04</f>
        <v>0.22</v>
      </c>
      <c r="L11" s="171"/>
      <c r="M11" s="171"/>
      <c r="N11" s="163">
        <f>(J11+K11)*2</f>
        <v>0.57999999999999996</v>
      </c>
      <c r="O11" s="163">
        <f>F11/(I11/1000)</f>
        <v>1.6666666666666667</v>
      </c>
      <c r="P11" s="163">
        <v>2</v>
      </c>
      <c r="Q11" s="163">
        <f>N11*O11*P11</f>
        <v>1.9333333333333333</v>
      </c>
      <c r="R11" s="163">
        <f>(H11^2)*0.006165</f>
        <v>0.39456000000000002</v>
      </c>
      <c r="S11" s="163">
        <f>Q11*R11</f>
        <v>0.76281600000000005</v>
      </c>
      <c r="T11" s="164"/>
    </row>
    <row r="12" spans="1:20">
      <c r="A12" s="170"/>
      <c r="B12" s="167"/>
      <c r="C12" s="168"/>
      <c r="D12" s="168"/>
      <c r="E12" s="168"/>
      <c r="F12" s="168"/>
      <c r="G12" s="160"/>
      <c r="H12" s="169"/>
      <c r="I12" s="162"/>
      <c r="J12" s="171"/>
      <c r="K12" s="171"/>
      <c r="L12" s="171"/>
      <c r="M12" s="171"/>
      <c r="N12" s="163"/>
      <c r="O12" s="163"/>
      <c r="P12" s="163"/>
      <c r="Q12" s="163"/>
      <c r="R12" s="163"/>
      <c r="S12" s="163"/>
      <c r="T12" s="164"/>
    </row>
    <row r="13" spans="1:20">
      <c r="A13" s="170"/>
      <c r="B13" s="167" t="s">
        <v>297</v>
      </c>
      <c r="C13" s="168"/>
      <c r="D13" s="168" t="s">
        <v>296</v>
      </c>
      <c r="E13" s="168"/>
      <c r="F13" s="168">
        <f>1/2</f>
        <v>0.5</v>
      </c>
      <c r="G13" s="160"/>
      <c r="H13" s="169">
        <v>8</v>
      </c>
      <c r="I13" s="162">
        <v>200</v>
      </c>
      <c r="J13" s="171">
        <f>C8-0.04-0.04</f>
        <v>6.9999999999999979E-2</v>
      </c>
      <c r="K13" s="171">
        <f>E8-0.04-0.04</f>
        <v>0.22</v>
      </c>
      <c r="L13" s="171"/>
      <c r="M13" s="171"/>
      <c r="N13" s="163">
        <f>(J13+K13)*2</f>
        <v>0.57999999999999996</v>
      </c>
      <c r="O13" s="163">
        <f>F13/(I13/1000)</f>
        <v>2.5</v>
      </c>
      <c r="P13" s="163">
        <v>1</v>
      </c>
      <c r="Q13" s="163">
        <f>N13*O13*P13</f>
        <v>1.45</v>
      </c>
      <c r="R13" s="163">
        <f>(H13^2)*0.006165</f>
        <v>0.39456000000000002</v>
      </c>
      <c r="S13" s="163">
        <f>Q13*R13</f>
        <v>0.57211200000000006</v>
      </c>
      <c r="T13" s="164"/>
    </row>
    <row r="14" spans="1:20">
      <c r="A14" s="170"/>
      <c r="B14" s="167"/>
      <c r="C14" s="168"/>
      <c r="D14" s="168"/>
      <c r="E14" s="168"/>
      <c r="F14" s="168"/>
      <c r="G14" s="160"/>
      <c r="H14" s="169"/>
      <c r="I14" s="162"/>
      <c r="J14" s="171"/>
      <c r="K14" s="171"/>
      <c r="L14" s="171"/>
      <c r="M14" s="171"/>
      <c r="N14" s="163"/>
      <c r="O14" s="163"/>
      <c r="P14" s="163"/>
      <c r="Q14" s="163"/>
      <c r="R14" s="163"/>
      <c r="S14" s="163"/>
      <c r="T14" s="164"/>
    </row>
    <row r="15" spans="1:20">
      <c r="A15" s="170"/>
      <c r="B15" s="167"/>
      <c r="C15" s="168"/>
      <c r="D15" s="168"/>
      <c r="E15" s="168"/>
      <c r="F15" s="168"/>
      <c r="G15" s="160"/>
      <c r="H15" s="169"/>
      <c r="I15" s="162"/>
      <c r="J15" s="171"/>
      <c r="K15" s="171"/>
      <c r="L15" s="171"/>
      <c r="M15" s="171"/>
      <c r="N15" s="163"/>
      <c r="O15" s="163"/>
      <c r="P15" s="163"/>
      <c r="Q15" s="163"/>
      <c r="R15" s="163"/>
      <c r="S15" s="163"/>
      <c r="T15" s="164"/>
    </row>
    <row r="16" spans="1:20">
      <c r="A16" s="166">
        <v>2</v>
      </c>
      <c r="B16" s="167" t="s">
        <v>298</v>
      </c>
      <c r="C16" s="168"/>
      <c r="D16" s="168"/>
      <c r="E16" s="168"/>
      <c r="F16" s="168"/>
      <c r="G16" s="160"/>
      <c r="H16" s="169"/>
      <c r="I16" s="162"/>
      <c r="J16" s="171"/>
      <c r="K16" s="171"/>
      <c r="L16" s="171"/>
      <c r="M16" s="171"/>
      <c r="N16" s="163"/>
      <c r="O16" s="163"/>
      <c r="P16" s="163"/>
      <c r="Q16" s="163"/>
      <c r="R16" s="163"/>
      <c r="S16" s="163"/>
      <c r="T16" s="164"/>
    </row>
    <row r="17" spans="1:21">
      <c r="A17" s="170"/>
      <c r="B17" s="167" t="s">
        <v>299</v>
      </c>
      <c r="C17" s="168"/>
      <c r="D17" s="168" t="s">
        <v>296</v>
      </c>
      <c r="E17" s="168"/>
      <c r="F17" s="168"/>
      <c r="G17" s="160">
        <v>2</v>
      </c>
      <c r="H17" s="169">
        <v>13</v>
      </c>
      <c r="I17" s="162"/>
      <c r="J17" s="171">
        <v>1</v>
      </c>
      <c r="K17" s="171"/>
      <c r="L17" s="171"/>
      <c r="M17" s="171"/>
      <c r="N17" s="163">
        <v>1</v>
      </c>
      <c r="O17" s="163">
        <f>G17</f>
        <v>2</v>
      </c>
      <c r="P17" s="163">
        <v>1</v>
      </c>
      <c r="Q17" s="163">
        <f>N17*O17*P17</f>
        <v>2</v>
      </c>
      <c r="R17" s="163">
        <f>(H17^2)*0.006165</f>
        <v>1.041885</v>
      </c>
      <c r="S17" s="163">
        <f>Q17*R17</f>
        <v>2.0837699999999999</v>
      </c>
      <c r="T17" s="164"/>
    </row>
    <row r="18" spans="1:21">
      <c r="A18" s="170"/>
      <c r="B18" s="167"/>
      <c r="C18" s="168"/>
      <c r="D18" s="168"/>
      <c r="E18" s="168"/>
      <c r="F18" s="168"/>
      <c r="G18" s="160"/>
      <c r="H18" s="169"/>
      <c r="I18" s="162"/>
      <c r="J18" s="171"/>
      <c r="K18" s="171"/>
      <c r="L18" s="171"/>
      <c r="M18" s="171"/>
      <c r="N18" s="163"/>
      <c r="O18" s="163"/>
      <c r="P18" s="163"/>
      <c r="Q18" s="163"/>
      <c r="R18" s="163"/>
      <c r="S18" s="163"/>
      <c r="T18" s="164"/>
    </row>
    <row r="19" spans="1:21">
      <c r="A19" s="170"/>
      <c r="B19" s="167" t="s">
        <v>300</v>
      </c>
      <c r="C19" s="168"/>
      <c r="D19" s="168" t="s">
        <v>296</v>
      </c>
      <c r="E19" s="168"/>
      <c r="F19" s="168"/>
      <c r="G19" s="160">
        <v>2</v>
      </c>
      <c r="H19" s="169">
        <v>13</v>
      </c>
      <c r="I19" s="162"/>
      <c r="J19" s="171">
        <v>1</v>
      </c>
      <c r="K19" s="171"/>
      <c r="L19" s="171"/>
      <c r="M19" s="171"/>
      <c r="N19" s="163">
        <v>1</v>
      </c>
      <c r="O19" s="163">
        <f>G19</f>
        <v>2</v>
      </c>
      <c r="P19" s="163">
        <v>1</v>
      </c>
      <c r="Q19" s="163">
        <f>N19*O19*P19</f>
        <v>2</v>
      </c>
      <c r="R19" s="163">
        <f>(H19^2)*0.006165</f>
        <v>1.041885</v>
      </c>
      <c r="S19" s="163">
        <f>Q19*R19</f>
        <v>2.0837699999999999</v>
      </c>
      <c r="T19" s="164"/>
    </row>
    <row r="20" spans="1:21">
      <c r="A20" s="172"/>
      <c r="B20" s="167"/>
      <c r="C20" s="168"/>
      <c r="D20" s="168"/>
      <c r="E20" s="168"/>
      <c r="F20" s="168"/>
      <c r="G20" s="160"/>
      <c r="H20" s="169"/>
      <c r="I20" s="162"/>
      <c r="J20" s="171"/>
      <c r="K20" s="173"/>
      <c r="L20" s="171"/>
      <c r="M20" s="171"/>
      <c r="N20" s="163"/>
      <c r="O20" s="163"/>
      <c r="P20" s="163"/>
      <c r="Q20" s="163"/>
      <c r="R20" s="163"/>
      <c r="S20" s="163"/>
      <c r="T20" s="164"/>
    </row>
    <row r="21" spans="1:21">
      <c r="A21" s="172"/>
      <c r="B21" s="167" t="s">
        <v>301</v>
      </c>
      <c r="C21" s="168"/>
      <c r="D21" s="168" t="s">
        <v>296</v>
      </c>
      <c r="E21" s="168"/>
      <c r="F21" s="168"/>
      <c r="G21" s="160">
        <v>2</v>
      </c>
      <c r="H21" s="169">
        <v>13</v>
      </c>
      <c r="I21" s="162"/>
      <c r="J21" s="171">
        <v>1</v>
      </c>
      <c r="K21" s="171"/>
      <c r="L21" s="171"/>
      <c r="M21" s="171"/>
      <c r="N21" s="163">
        <v>1</v>
      </c>
      <c r="O21" s="163">
        <f>G21</f>
        <v>2</v>
      </c>
      <c r="P21" s="163">
        <v>1</v>
      </c>
      <c r="Q21" s="163">
        <f>N21*O21*P21</f>
        <v>2</v>
      </c>
      <c r="R21" s="163">
        <f>(H21^2)*0.006165</f>
        <v>1.041885</v>
      </c>
      <c r="S21" s="163">
        <f>Q21*R21</f>
        <v>2.0837699999999999</v>
      </c>
      <c r="T21" s="164"/>
    </row>
    <row r="22" spans="1:21">
      <c r="A22" s="170"/>
      <c r="B22" s="167"/>
      <c r="C22" s="168"/>
      <c r="D22" s="168"/>
      <c r="E22" s="168"/>
      <c r="F22" s="168"/>
      <c r="G22" s="160"/>
      <c r="H22" s="169"/>
      <c r="I22" s="162"/>
      <c r="J22" s="171"/>
      <c r="K22" s="171"/>
      <c r="L22" s="171"/>
      <c r="M22" s="171"/>
      <c r="N22" s="163"/>
      <c r="O22" s="163"/>
      <c r="P22" s="163"/>
      <c r="Q22" s="163"/>
      <c r="R22" s="163"/>
      <c r="S22" s="163"/>
      <c r="T22" s="164"/>
    </row>
    <row r="23" spans="1:21">
      <c r="A23" s="174"/>
      <c r="B23" s="175"/>
      <c r="C23" s="176"/>
      <c r="D23" s="176"/>
      <c r="E23" s="176"/>
      <c r="F23" s="176"/>
      <c r="G23" s="177"/>
      <c r="H23" s="178"/>
      <c r="I23" s="179"/>
      <c r="J23" s="179"/>
      <c r="K23" s="179"/>
      <c r="L23" s="179"/>
      <c r="M23" s="179"/>
      <c r="N23" s="180"/>
      <c r="O23" s="180"/>
      <c r="P23" s="180"/>
      <c r="Q23" s="180"/>
      <c r="R23" s="180"/>
      <c r="S23" s="180"/>
      <c r="T23" s="181"/>
    </row>
    <row r="24" spans="1:21">
      <c r="A24" s="182"/>
      <c r="B24" s="167"/>
      <c r="C24" s="168"/>
      <c r="D24" s="168"/>
      <c r="E24" s="168"/>
      <c r="F24" s="168"/>
      <c r="G24" s="160"/>
      <c r="H24" s="161"/>
      <c r="I24" s="162"/>
      <c r="J24" s="162"/>
      <c r="K24" s="162"/>
      <c r="L24" s="162"/>
      <c r="M24" s="162"/>
      <c r="N24" s="163"/>
      <c r="O24" s="163"/>
      <c r="P24" s="163"/>
      <c r="Q24" s="163"/>
      <c r="R24" s="163"/>
      <c r="S24" s="163"/>
      <c r="T24" s="164"/>
    </row>
    <row r="25" spans="1:21">
      <c r="A25" s="182"/>
      <c r="B25" s="167"/>
      <c r="C25" s="168"/>
      <c r="D25" s="168"/>
      <c r="E25" s="168"/>
      <c r="F25" s="168"/>
      <c r="G25" s="160"/>
      <c r="H25" s="169" t="s">
        <v>302</v>
      </c>
      <c r="I25" s="162">
        <v>12</v>
      </c>
      <c r="J25" s="162"/>
      <c r="K25" s="162"/>
      <c r="L25" s="162"/>
      <c r="M25" s="162"/>
      <c r="N25" s="183" t="s">
        <v>303</v>
      </c>
      <c r="O25" s="184">
        <v>12</v>
      </c>
      <c r="P25" s="185" t="s">
        <v>304</v>
      </c>
      <c r="Q25" s="186">
        <f>SUM(Q11:Q13)/O25</f>
        <v>0.28194444444444444</v>
      </c>
      <c r="R25" s="163" t="s">
        <v>305</v>
      </c>
      <c r="S25" s="186">
        <f>SUM(S11:S13)</f>
        <v>1.3349280000000001</v>
      </c>
      <c r="T25" s="187" t="s">
        <v>85</v>
      </c>
    </row>
    <row r="26" spans="1:21">
      <c r="A26" s="182"/>
      <c r="B26" s="167"/>
      <c r="C26" s="168"/>
      <c r="D26" s="168"/>
      <c r="E26" s="168"/>
      <c r="F26" s="168"/>
      <c r="G26" s="160"/>
      <c r="H26" s="169" t="s">
        <v>18</v>
      </c>
      <c r="I26" s="162">
        <v>13</v>
      </c>
      <c r="J26" s="162"/>
      <c r="K26" s="162"/>
      <c r="L26" s="162"/>
      <c r="M26" s="162"/>
      <c r="N26" s="183" t="s">
        <v>303</v>
      </c>
      <c r="O26" s="184">
        <v>12</v>
      </c>
      <c r="P26" s="185" t="s">
        <v>304</v>
      </c>
      <c r="Q26" s="186">
        <f>SUM(Q17:Q19)/O26</f>
        <v>0.33333333333333331</v>
      </c>
      <c r="R26" s="163" t="s">
        <v>305</v>
      </c>
      <c r="S26" s="186">
        <f>SUM(S17:S21)</f>
        <v>6.2513100000000001</v>
      </c>
      <c r="T26" s="187" t="s">
        <v>85</v>
      </c>
      <c r="U26" s="188"/>
    </row>
    <row r="27" spans="1:21">
      <c r="A27" s="189"/>
      <c r="B27" s="175"/>
      <c r="C27" s="176"/>
      <c r="D27" s="176"/>
      <c r="E27" s="176"/>
      <c r="F27" s="176"/>
      <c r="G27" s="177"/>
      <c r="H27" s="178"/>
      <c r="I27" s="179"/>
      <c r="J27" s="179"/>
      <c r="K27" s="179"/>
      <c r="L27" s="179"/>
      <c r="M27" s="179"/>
      <c r="N27" s="180"/>
      <c r="O27" s="180"/>
      <c r="P27" s="180"/>
      <c r="Q27" s="180"/>
      <c r="R27" s="180"/>
      <c r="S27" s="180"/>
      <c r="T27" s="181"/>
    </row>
    <row r="28" spans="1:21">
      <c r="A28" s="190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2" t="s">
        <v>306</v>
      </c>
      <c r="S28" s="193">
        <f>SUM(S25:S26)</f>
        <v>7.5862379999999998</v>
      </c>
      <c r="T28" s="194" t="s">
        <v>85</v>
      </c>
    </row>
    <row r="29" spans="1:21">
      <c r="A29" s="195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7"/>
    </row>
    <row r="30" spans="1:21">
      <c r="A30" s="195"/>
      <c r="B30" s="196"/>
      <c r="C30" s="196"/>
      <c r="D30" s="196"/>
      <c r="E30" s="196"/>
      <c r="F30" s="198" t="s">
        <v>287</v>
      </c>
      <c r="G30" s="196"/>
      <c r="H30" s="196"/>
      <c r="I30" s="196" t="s">
        <v>296</v>
      </c>
      <c r="J30" s="199" t="s">
        <v>307</v>
      </c>
      <c r="K30" s="199" t="s">
        <v>308</v>
      </c>
      <c r="L30" s="199" t="s">
        <v>309</v>
      </c>
      <c r="M30" s="199" t="s">
        <v>34</v>
      </c>
      <c r="N30" s="199" t="s">
        <v>310</v>
      </c>
      <c r="Q30" s="196"/>
      <c r="R30" s="196"/>
      <c r="S30" s="196"/>
      <c r="T30" s="197"/>
    </row>
    <row r="31" spans="1:21">
      <c r="A31" s="195"/>
      <c r="B31" s="196"/>
      <c r="C31" s="196"/>
      <c r="D31" s="196"/>
      <c r="E31" s="196"/>
      <c r="F31" s="196"/>
      <c r="G31" s="196"/>
      <c r="H31" s="196"/>
      <c r="I31" s="196" t="s">
        <v>296</v>
      </c>
      <c r="J31" s="199">
        <v>1</v>
      </c>
      <c r="K31" s="199" t="s">
        <v>308</v>
      </c>
      <c r="L31" s="200">
        <f>C8</f>
        <v>0.15</v>
      </c>
      <c r="M31" s="199" t="s">
        <v>34</v>
      </c>
      <c r="N31" s="200">
        <f>E8</f>
        <v>0.3</v>
      </c>
      <c r="Q31" s="196"/>
      <c r="R31" s="196"/>
      <c r="S31" s="196"/>
      <c r="T31" s="197"/>
    </row>
    <row r="32" spans="1:21">
      <c r="A32" s="195"/>
      <c r="B32" s="196"/>
      <c r="C32" s="196"/>
      <c r="D32" s="196"/>
      <c r="E32" s="196"/>
      <c r="F32" s="196"/>
      <c r="G32" s="196"/>
      <c r="H32" s="196"/>
      <c r="I32" s="196" t="s">
        <v>296</v>
      </c>
      <c r="J32" s="201">
        <f>J31/(L31*N31)</f>
        <v>22.222222222222221</v>
      </c>
      <c r="K32" s="199" t="s">
        <v>49</v>
      </c>
      <c r="L32" s="196"/>
      <c r="M32" s="196"/>
      <c r="N32" s="196"/>
      <c r="O32" s="196"/>
      <c r="P32" s="196"/>
      <c r="Q32" s="196"/>
      <c r="R32" s="196"/>
      <c r="S32" s="196"/>
      <c r="T32" s="197"/>
    </row>
    <row r="33" spans="1:27">
      <c r="A33" s="195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7"/>
    </row>
    <row r="34" spans="1:27">
      <c r="A34" s="195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7"/>
    </row>
    <row r="35" spans="1:27">
      <c r="A35" s="195"/>
      <c r="C35" s="196"/>
      <c r="D35" s="196"/>
      <c r="E35" s="196"/>
      <c r="F35" s="198" t="str">
        <f>B8</f>
        <v>Sloof S1</v>
      </c>
      <c r="G35" s="196"/>
      <c r="H35" s="196"/>
      <c r="I35" s="196" t="s">
        <v>296</v>
      </c>
      <c r="J35" s="196" t="s">
        <v>311</v>
      </c>
      <c r="K35" s="199" t="s">
        <v>34</v>
      </c>
      <c r="L35" s="199" t="s">
        <v>307</v>
      </c>
      <c r="M35" s="199" t="s">
        <v>34</v>
      </c>
      <c r="N35" s="199" t="s">
        <v>309</v>
      </c>
      <c r="O35" s="199" t="s">
        <v>34</v>
      </c>
      <c r="P35" s="199" t="s">
        <v>310</v>
      </c>
      <c r="Q35" s="196"/>
      <c r="R35" s="196"/>
      <c r="S35" s="196"/>
      <c r="T35" s="197"/>
      <c r="Y35" s="202"/>
      <c r="Z35" s="203"/>
    </row>
    <row r="36" spans="1:27">
      <c r="A36" s="195"/>
      <c r="C36" s="196"/>
      <c r="D36" s="196"/>
      <c r="E36" s="196"/>
      <c r="F36" s="196"/>
      <c r="G36" s="196"/>
      <c r="H36" s="196"/>
      <c r="I36" s="196" t="s">
        <v>296</v>
      </c>
      <c r="J36" s="196">
        <v>1</v>
      </c>
      <c r="K36" s="199" t="s">
        <v>34</v>
      </c>
      <c r="L36" s="199">
        <v>1</v>
      </c>
      <c r="M36" s="199" t="s">
        <v>34</v>
      </c>
      <c r="N36" s="199">
        <f>C8</f>
        <v>0.15</v>
      </c>
      <c r="O36" s="199" t="s">
        <v>34</v>
      </c>
      <c r="P36" s="199">
        <f>E8</f>
        <v>0.3</v>
      </c>
      <c r="Q36" s="196"/>
      <c r="R36" s="196"/>
      <c r="S36" s="196"/>
      <c r="T36" s="197"/>
      <c r="AA36" s="202"/>
    </row>
    <row r="37" spans="1:27">
      <c r="A37" s="195"/>
      <c r="C37" s="196"/>
      <c r="D37" s="196"/>
      <c r="E37" s="196"/>
      <c r="F37" s="196"/>
      <c r="G37" s="196"/>
      <c r="H37" s="196"/>
      <c r="I37" s="196" t="s">
        <v>296</v>
      </c>
      <c r="J37" s="201">
        <f>J36*L36*N36*P36</f>
        <v>4.4999999999999998E-2</v>
      </c>
      <c r="K37" s="199" t="s">
        <v>12</v>
      </c>
      <c r="L37" s="196"/>
      <c r="M37" s="196"/>
      <c r="N37" s="196"/>
      <c r="O37" s="196"/>
      <c r="P37" s="196"/>
      <c r="Q37" s="196"/>
      <c r="R37" s="196"/>
      <c r="S37" s="196"/>
      <c r="T37" s="197"/>
    </row>
    <row r="38" spans="1:27">
      <c r="A38" s="195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7"/>
    </row>
    <row r="39" spans="1:27">
      <c r="A39" s="195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7"/>
    </row>
    <row r="40" spans="1:27">
      <c r="A40" s="195"/>
      <c r="C40" s="196"/>
      <c r="D40" s="196"/>
      <c r="E40" s="196"/>
      <c r="F40" s="196" t="s">
        <v>312</v>
      </c>
      <c r="G40" s="196"/>
      <c r="H40" s="196"/>
      <c r="I40" s="196" t="s">
        <v>296</v>
      </c>
      <c r="J40" s="196" t="s">
        <v>311</v>
      </c>
      <c r="K40" s="199" t="s">
        <v>34</v>
      </c>
      <c r="L40" s="199" t="s">
        <v>307</v>
      </c>
      <c r="M40" s="199" t="s">
        <v>34</v>
      </c>
      <c r="N40" s="199" t="s">
        <v>310</v>
      </c>
      <c r="O40" s="199" t="s">
        <v>34</v>
      </c>
      <c r="P40" s="199" t="s">
        <v>313</v>
      </c>
      <c r="Q40" s="196"/>
      <c r="R40" s="196"/>
      <c r="S40" s="196"/>
      <c r="T40" s="197"/>
    </row>
    <row r="41" spans="1:27">
      <c r="A41" s="195"/>
      <c r="B41" s="196"/>
      <c r="C41" s="196"/>
      <c r="D41" s="204"/>
      <c r="E41" s="204"/>
      <c r="F41" s="196"/>
      <c r="G41" s="196"/>
      <c r="H41" s="196"/>
      <c r="I41" s="196" t="s">
        <v>296</v>
      </c>
      <c r="J41" s="196">
        <v>1</v>
      </c>
      <c r="K41" s="199" t="s">
        <v>34</v>
      </c>
      <c r="L41" s="199">
        <v>1</v>
      </c>
      <c r="M41" s="199" t="s">
        <v>34</v>
      </c>
      <c r="N41" s="199">
        <f>E8</f>
        <v>0.3</v>
      </c>
      <c r="O41" s="199" t="s">
        <v>34</v>
      </c>
      <c r="P41" s="199">
        <v>2</v>
      </c>
      <c r="Q41" s="196"/>
      <c r="R41" s="196"/>
      <c r="S41" s="196"/>
      <c r="T41" s="197"/>
    </row>
    <row r="42" spans="1:27">
      <c r="A42" s="195"/>
      <c r="B42" s="196"/>
      <c r="C42" s="196"/>
      <c r="D42" s="204"/>
      <c r="E42" s="204"/>
      <c r="F42" s="196"/>
      <c r="G42" s="196"/>
      <c r="H42" s="196"/>
      <c r="I42" s="196" t="s">
        <v>296</v>
      </c>
      <c r="J42" s="201">
        <f>J41*L41*N41*P41*J32</f>
        <v>13.333333333333332</v>
      </c>
      <c r="K42" s="199" t="s">
        <v>10</v>
      </c>
      <c r="L42" s="196"/>
      <c r="M42" s="196"/>
      <c r="N42" s="196"/>
      <c r="O42" s="196"/>
      <c r="P42" s="196"/>
      <c r="Q42" s="196"/>
      <c r="R42" s="196"/>
      <c r="S42" s="196"/>
      <c r="T42" s="197"/>
    </row>
    <row r="43" spans="1:27">
      <c r="A43" s="195"/>
      <c r="B43" s="196"/>
      <c r="C43" s="196"/>
      <c r="D43" s="204"/>
      <c r="E43" s="204"/>
      <c r="F43" s="196"/>
      <c r="G43" s="196"/>
      <c r="H43" s="196"/>
      <c r="I43" s="205"/>
      <c r="J43" s="206"/>
      <c r="K43" s="205"/>
      <c r="L43" s="196"/>
      <c r="M43" s="196"/>
      <c r="N43" s="196"/>
      <c r="O43" s="196"/>
      <c r="P43" s="196"/>
      <c r="Q43" s="196"/>
      <c r="R43" s="196"/>
      <c r="S43" s="196"/>
      <c r="T43" s="197"/>
    </row>
    <row r="44" spans="1:27">
      <c r="A44" s="195"/>
      <c r="B44" s="196"/>
      <c r="C44" s="196"/>
      <c r="D44" s="196"/>
      <c r="E44" s="196"/>
      <c r="F44" s="207" t="s">
        <v>314</v>
      </c>
      <c r="G44" s="207"/>
      <c r="H44" s="207"/>
      <c r="I44" s="207"/>
      <c r="J44" s="207"/>
      <c r="K44" s="207"/>
      <c r="L44" s="196"/>
      <c r="M44" s="196"/>
      <c r="N44" s="196"/>
      <c r="O44" s="196"/>
      <c r="P44" s="196"/>
      <c r="Q44" s="196"/>
      <c r="R44" s="196"/>
      <c r="S44" s="196"/>
      <c r="T44" s="197"/>
    </row>
    <row r="45" spans="1:27">
      <c r="A45" s="208"/>
      <c r="F45" s="209" t="s">
        <v>315</v>
      </c>
      <c r="G45" s="210"/>
      <c r="H45" s="210"/>
      <c r="I45" s="210" t="s">
        <v>296</v>
      </c>
      <c r="J45" s="211">
        <f>S28/J37</f>
        <v>168.58306666666667</v>
      </c>
      <c r="K45" s="210" t="s">
        <v>85</v>
      </c>
      <c r="T45" s="212"/>
    </row>
    <row r="46" spans="1:27" ht="15" thickBot="1">
      <c r="A46" s="213"/>
      <c r="B46" s="214"/>
      <c r="C46" s="214"/>
      <c r="D46" s="214"/>
      <c r="E46" s="214"/>
      <c r="F46" s="215" t="s">
        <v>316</v>
      </c>
      <c r="G46" s="216"/>
      <c r="H46" s="216"/>
      <c r="I46" s="216" t="s">
        <v>296</v>
      </c>
      <c r="J46" s="217">
        <f>J42/2</f>
        <v>6.6666666666666661</v>
      </c>
      <c r="K46" s="216" t="s">
        <v>10</v>
      </c>
      <c r="L46" s="214"/>
      <c r="M46" s="214"/>
      <c r="N46" s="214"/>
      <c r="O46" s="214"/>
      <c r="P46" s="214"/>
      <c r="Q46" s="214"/>
      <c r="R46" s="214"/>
      <c r="S46" s="214"/>
      <c r="T46" s="218"/>
    </row>
    <row r="49" spans="1:20">
      <c r="A49" s="604" t="s">
        <v>274</v>
      </c>
      <c r="B49" s="607" t="s">
        <v>597</v>
      </c>
      <c r="C49" s="608"/>
      <c r="D49" s="608"/>
      <c r="E49" s="608"/>
      <c r="F49" s="609"/>
      <c r="G49" s="603" t="s">
        <v>276</v>
      </c>
      <c r="H49" s="603"/>
      <c r="I49" s="603"/>
      <c r="J49" s="615" t="s">
        <v>277</v>
      </c>
      <c r="K49" s="616"/>
      <c r="L49" s="616"/>
      <c r="M49" s="616"/>
      <c r="N49" s="615" t="s">
        <v>278</v>
      </c>
      <c r="O49" s="616"/>
      <c r="P49" s="617"/>
      <c r="Q49" s="143" t="s">
        <v>279</v>
      </c>
      <c r="R49" s="603" t="s">
        <v>280</v>
      </c>
      <c r="S49" s="603"/>
      <c r="T49" s="591" t="s">
        <v>281</v>
      </c>
    </row>
    <row r="50" spans="1:20">
      <c r="A50" s="605"/>
      <c r="B50" s="610"/>
      <c r="C50" s="611"/>
      <c r="D50" s="611"/>
      <c r="E50" s="611"/>
      <c r="F50" s="612"/>
      <c r="G50" s="594" t="s">
        <v>282</v>
      </c>
      <c r="H50" s="596" t="s">
        <v>283</v>
      </c>
      <c r="I50" s="598" t="s">
        <v>284</v>
      </c>
      <c r="J50" s="600" t="s">
        <v>3</v>
      </c>
      <c r="K50" s="600" t="s">
        <v>4</v>
      </c>
      <c r="L50" s="600" t="s">
        <v>5</v>
      </c>
      <c r="M50" s="600" t="s">
        <v>6</v>
      </c>
      <c r="N50" s="144" t="s">
        <v>285</v>
      </c>
      <c r="O50" s="144" t="s">
        <v>279</v>
      </c>
      <c r="P50" s="144" t="s">
        <v>286</v>
      </c>
      <c r="Q50" s="144" t="s">
        <v>287</v>
      </c>
      <c r="R50" s="600" t="s">
        <v>288</v>
      </c>
      <c r="S50" s="145" t="s">
        <v>289</v>
      </c>
      <c r="T50" s="592"/>
    </row>
    <row r="51" spans="1:20">
      <c r="A51" s="606"/>
      <c r="B51" s="613"/>
      <c r="C51" s="597"/>
      <c r="D51" s="597"/>
      <c r="E51" s="597"/>
      <c r="F51" s="614"/>
      <c r="G51" s="595"/>
      <c r="H51" s="597"/>
      <c r="I51" s="599"/>
      <c r="J51" s="601"/>
      <c r="K51" s="601"/>
      <c r="L51" s="601"/>
      <c r="M51" s="601"/>
      <c r="N51" s="146" t="s">
        <v>290</v>
      </c>
      <c r="O51" s="146" t="s">
        <v>291</v>
      </c>
      <c r="P51" s="146" t="s">
        <v>291</v>
      </c>
      <c r="Q51" s="146" t="s">
        <v>290</v>
      </c>
      <c r="R51" s="602"/>
      <c r="S51" s="146" t="s">
        <v>292</v>
      </c>
      <c r="T51" s="593"/>
    </row>
    <row r="52" spans="1:20">
      <c r="A52" s="147"/>
      <c r="B52" s="148"/>
      <c r="C52" s="149" t="s">
        <v>4</v>
      </c>
      <c r="D52" s="149"/>
      <c r="E52" s="149" t="s">
        <v>31</v>
      </c>
      <c r="F52" s="150"/>
      <c r="G52" s="151"/>
      <c r="H52" s="152"/>
      <c r="I52" s="153"/>
      <c r="J52" s="153"/>
      <c r="K52" s="153"/>
      <c r="L52" s="153"/>
      <c r="M52" s="153"/>
      <c r="N52" s="154"/>
      <c r="O52" s="154"/>
      <c r="P52" s="154"/>
      <c r="Q52" s="154"/>
      <c r="R52" s="154"/>
      <c r="S52" s="154"/>
      <c r="T52" s="155"/>
    </row>
    <row r="53" spans="1:20">
      <c r="A53" s="156" t="s">
        <v>9</v>
      </c>
      <c r="B53" s="157" t="s">
        <v>317</v>
      </c>
      <c r="C53" s="158">
        <v>0.15</v>
      </c>
      <c r="D53" s="158" t="s">
        <v>34</v>
      </c>
      <c r="E53" s="158">
        <v>0.25</v>
      </c>
      <c r="F53" s="159"/>
      <c r="G53" s="160"/>
      <c r="H53" s="161"/>
      <c r="I53" s="162"/>
      <c r="J53" s="162"/>
      <c r="K53" s="162"/>
      <c r="L53" s="162"/>
      <c r="M53" s="162"/>
      <c r="N53" s="163"/>
      <c r="O53" s="163"/>
      <c r="P53" s="163"/>
      <c r="Q53" s="163"/>
      <c r="R53" s="163"/>
      <c r="S53" s="163"/>
      <c r="T53" s="164"/>
    </row>
    <row r="54" spans="1:20">
      <c r="A54" s="165"/>
      <c r="B54" s="157"/>
      <c r="C54" s="159"/>
      <c r="D54" s="159"/>
      <c r="E54" s="159"/>
      <c r="F54" s="159"/>
      <c r="G54" s="160"/>
      <c r="H54" s="161"/>
      <c r="I54" s="162"/>
      <c r="J54" s="162"/>
      <c r="K54" s="162"/>
      <c r="L54" s="162"/>
      <c r="M54" s="162"/>
      <c r="N54" s="163"/>
      <c r="O54" s="163"/>
      <c r="P54" s="163"/>
      <c r="Q54" s="163"/>
      <c r="R54" s="163"/>
      <c r="S54" s="163"/>
      <c r="T54" s="164"/>
    </row>
    <row r="55" spans="1:20">
      <c r="A55" s="166">
        <v>1</v>
      </c>
      <c r="B55" s="167" t="s">
        <v>294</v>
      </c>
      <c r="C55" s="168"/>
      <c r="D55" s="168"/>
      <c r="E55" s="168"/>
      <c r="F55" s="168"/>
      <c r="G55" s="160"/>
      <c r="H55" s="169"/>
      <c r="I55" s="162"/>
      <c r="J55" s="162"/>
      <c r="K55" s="162"/>
      <c r="L55" s="162"/>
      <c r="M55" s="162"/>
      <c r="N55" s="163"/>
      <c r="O55" s="163"/>
      <c r="P55" s="163"/>
      <c r="Q55" s="163"/>
      <c r="R55" s="163"/>
      <c r="S55" s="163"/>
      <c r="T55" s="164"/>
    </row>
    <row r="56" spans="1:20">
      <c r="A56" s="170"/>
      <c r="B56" s="142" t="s">
        <v>295</v>
      </c>
      <c r="C56" s="168"/>
      <c r="D56" s="168" t="s">
        <v>296</v>
      </c>
      <c r="E56" s="168"/>
      <c r="F56" s="168">
        <f>1/4</f>
        <v>0.25</v>
      </c>
      <c r="G56" s="160"/>
      <c r="H56" s="169">
        <v>8</v>
      </c>
      <c r="I56" s="162">
        <v>150</v>
      </c>
      <c r="J56" s="171">
        <f>C53-0.04-0.04</f>
        <v>6.9999999999999979E-2</v>
      </c>
      <c r="K56" s="171">
        <f>E53-0.04-0.04</f>
        <v>0.16999999999999998</v>
      </c>
      <c r="L56" s="171"/>
      <c r="M56" s="171"/>
      <c r="N56" s="163">
        <f>(J56+K56)*2</f>
        <v>0.47999999999999993</v>
      </c>
      <c r="O56" s="163">
        <f>F56/(I56/1000)</f>
        <v>1.6666666666666667</v>
      </c>
      <c r="P56" s="163">
        <v>2</v>
      </c>
      <c r="Q56" s="163">
        <f>N56*O56*P56</f>
        <v>1.5999999999999999</v>
      </c>
      <c r="R56" s="163">
        <f>(H56^2)*0.006165</f>
        <v>0.39456000000000002</v>
      </c>
      <c r="S56" s="163">
        <f>Q56*R56</f>
        <v>0.63129599999999997</v>
      </c>
      <c r="T56" s="164"/>
    </row>
    <row r="57" spans="1:20">
      <c r="A57" s="170"/>
      <c r="B57" s="167"/>
      <c r="C57" s="168"/>
      <c r="D57" s="168"/>
      <c r="E57" s="168"/>
      <c r="F57" s="168"/>
      <c r="G57" s="160"/>
      <c r="H57" s="169"/>
      <c r="I57" s="162"/>
      <c r="J57" s="171"/>
      <c r="K57" s="171"/>
      <c r="L57" s="171"/>
      <c r="M57" s="171"/>
      <c r="N57" s="163"/>
      <c r="O57" s="163"/>
      <c r="P57" s="163"/>
      <c r="Q57" s="163"/>
      <c r="R57" s="163"/>
      <c r="S57" s="163"/>
      <c r="T57" s="164"/>
    </row>
    <row r="58" spans="1:20">
      <c r="A58" s="170"/>
      <c r="B58" s="167" t="s">
        <v>297</v>
      </c>
      <c r="C58" s="168"/>
      <c r="D58" s="168" t="s">
        <v>296</v>
      </c>
      <c r="E58" s="168"/>
      <c r="F58" s="168">
        <f>1/2</f>
        <v>0.5</v>
      </c>
      <c r="G58" s="160"/>
      <c r="H58" s="169">
        <v>8</v>
      </c>
      <c r="I58" s="162">
        <v>200</v>
      </c>
      <c r="J58" s="171">
        <f>C53-0.04-0.04</f>
        <v>6.9999999999999979E-2</v>
      </c>
      <c r="K58" s="171">
        <f>E53-0.04-0.04</f>
        <v>0.16999999999999998</v>
      </c>
      <c r="L58" s="171"/>
      <c r="M58" s="171"/>
      <c r="N58" s="163">
        <f>(J58+K58)*2</f>
        <v>0.47999999999999993</v>
      </c>
      <c r="O58" s="163">
        <f>F58/(I58/1000)</f>
        <v>2.5</v>
      </c>
      <c r="P58" s="163">
        <v>1</v>
      </c>
      <c r="Q58" s="163">
        <f>N58*O58*P58</f>
        <v>1.1999999999999997</v>
      </c>
      <c r="R58" s="163">
        <f>(H58^2)*0.006165</f>
        <v>0.39456000000000002</v>
      </c>
      <c r="S58" s="163">
        <f>Q58*R58</f>
        <v>0.47347199999999995</v>
      </c>
      <c r="T58" s="164"/>
    </row>
    <row r="59" spans="1:20">
      <c r="A59" s="170"/>
      <c r="B59" s="167"/>
      <c r="C59" s="168"/>
      <c r="D59" s="168"/>
      <c r="E59" s="168"/>
      <c r="F59" s="168"/>
      <c r="G59" s="160"/>
      <c r="H59" s="169"/>
      <c r="I59" s="162"/>
      <c r="J59" s="171"/>
      <c r="K59" s="171"/>
      <c r="L59" s="171"/>
      <c r="M59" s="171"/>
      <c r="N59" s="163"/>
      <c r="O59" s="163"/>
      <c r="P59" s="163"/>
      <c r="Q59" s="163"/>
      <c r="R59" s="163"/>
      <c r="S59" s="163"/>
      <c r="T59" s="164"/>
    </row>
    <row r="60" spans="1:20">
      <c r="A60" s="170"/>
      <c r="B60" s="167"/>
      <c r="C60" s="168"/>
      <c r="D60" s="168"/>
      <c r="E60" s="168"/>
      <c r="F60" s="168"/>
      <c r="G60" s="160"/>
      <c r="H60" s="169"/>
      <c r="I60" s="162"/>
      <c r="J60" s="171"/>
      <c r="K60" s="171"/>
      <c r="L60" s="171"/>
      <c r="M60" s="171"/>
      <c r="N60" s="163"/>
      <c r="O60" s="163"/>
      <c r="P60" s="163"/>
      <c r="Q60" s="163"/>
      <c r="R60" s="163"/>
      <c r="S60" s="163"/>
      <c r="T60" s="164"/>
    </row>
    <row r="61" spans="1:20">
      <c r="A61" s="166">
        <v>2</v>
      </c>
      <c r="B61" s="167" t="s">
        <v>298</v>
      </c>
      <c r="C61" s="168"/>
      <c r="D61" s="168"/>
      <c r="E61" s="168"/>
      <c r="F61" s="168"/>
      <c r="G61" s="160"/>
      <c r="H61" s="169"/>
      <c r="I61" s="162"/>
      <c r="J61" s="171"/>
      <c r="K61" s="171"/>
      <c r="L61" s="171"/>
      <c r="M61" s="171"/>
      <c r="N61" s="163"/>
      <c r="O61" s="163"/>
      <c r="P61" s="163"/>
      <c r="Q61" s="163"/>
      <c r="R61" s="163"/>
      <c r="S61" s="163"/>
      <c r="T61" s="164"/>
    </row>
    <row r="62" spans="1:20">
      <c r="A62" s="170"/>
      <c r="B62" s="167" t="s">
        <v>299</v>
      </c>
      <c r="C62" s="168"/>
      <c r="D62" s="168" t="s">
        <v>296</v>
      </c>
      <c r="E62" s="168"/>
      <c r="F62" s="168"/>
      <c r="G62" s="160">
        <v>2</v>
      </c>
      <c r="H62" s="169">
        <v>12</v>
      </c>
      <c r="I62" s="162"/>
      <c r="J62" s="171">
        <v>1</v>
      </c>
      <c r="K62" s="171"/>
      <c r="L62" s="171"/>
      <c r="M62" s="171"/>
      <c r="N62" s="163">
        <v>1</v>
      </c>
      <c r="O62" s="163">
        <f>G62</f>
        <v>2</v>
      </c>
      <c r="P62" s="163">
        <v>1</v>
      </c>
      <c r="Q62" s="163">
        <f>N62*O62*P62</f>
        <v>2</v>
      </c>
      <c r="R62" s="163">
        <f>(H62^2)*0.006165</f>
        <v>0.8877600000000001</v>
      </c>
      <c r="S62" s="163">
        <f>Q62*R62</f>
        <v>1.7755200000000002</v>
      </c>
      <c r="T62" s="164"/>
    </row>
    <row r="63" spans="1:20">
      <c r="A63" s="170"/>
      <c r="B63" s="167"/>
      <c r="C63" s="168"/>
      <c r="D63" s="168"/>
      <c r="E63" s="168"/>
      <c r="F63" s="168"/>
      <c r="G63" s="160"/>
      <c r="H63" s="169"/>
      <c r="I63" s="162"/>
      <c r="J63" s="171"/>
      <c r="K63" s="171"/>
      <c r="L63" s="171"/>
      <c r="M63" s="171"/>
      <c r="N63" s="163"/>
      <c r="O63" s="163"/>
      <c r="P63" s="163"/>
      <c r="Q63" s="163"/>
      <c r="R63" s="163"/>
      <c r="S63" s="163"/>
      <c r="T63" s="164"/>
    </row>
    <row r="64" spans="1:20">
      <c r="A64" s="170"/>
      <c r="B64" s="167" t="s">
        <v>300</v>
      </c>
      <c r="C64" s="168"/>
      <c r="D64" s="168" t="s">
        <v>296</v>
      </c>
      <c r="E64" s="168"/>
      <c r="F64" s="168"/>
      <c r="G64" s="160">
        <v>2</v>
      </c>
      <c r="H64" s="169">
        <v>12</v>
      </c>
      <c r="I64" s="162"/>
      <c r="J64" s="171">
        <v>1</v>
      </c>
      <c r="K64" s="171"/>
      <c r="L64" s="171"/>
      <c r="M64" s="171"/>
      <c r="N64" s="163">
        <v>1</v>
      </c>
      <c r="O64" s="163">
        <f>G64</f>
        <v>2</v>
      </c>
      <c r="P64" s="163">
        <v>1</v>
      </c>
      <c r="Q64" s="163">
        <f>N64*O64*P64</f>
        <v>2</v>
      </c>
      <c r="R64" s="163">
        <f>(H64^2)*0.006165</f>
        <v>0.8877600000000001</v>
      </c>
      <c r="S64" s="163">
        <f>Q64*R64</f>
        <v>1.7755200000000002</v>
      </c>
      <c r="T64" s="164"/>
    </row>
    <row r="65" spans="1:26">
      <c r="A65" s="172"/>
      <c r="B65" s="167"/>
      <c r="C65" s="168"/>
      <c r="D65" s="168"/>
      <c r="E65" s="168"/>
      <c r="F65" s="168"/>
      <c r="G65" s="160"/>
      <c r="H65" s="169"/>
      <c r="I65" s="162"/>
      <c r="J65" s="171"/>
      <c r="K65" s="173"/>
      <c r="L65" s="171"/>
      <c r="M65" s="171"/>
      <c r="N65" s="163"/>
      <c r="O65" s="163"/>
      <c r="P65" s="163"/>
      <c r="Q65" s="163"/>
      <c r="R65" s="163"/>
      <c r="S65" s="163"/>
      <c r="T65" s="164"/>
    </row>
    <row r="66" spans="1:26">
      <c r="A66" s="172"/>
      <c r="B66" s="167" t="s">
        <v>301</v>
      </c>
      <c r="C66" s="168"/>
      <c r="D66" s="168" t="s">
        <v>296</v>
      </c>
      <c r="E66" s="168"/>
      <c r="F66" s="168"/>
      <c r="G66" s="160">
        <v>2</v>
      </c>
      <c r="H66" s="169">
        <v>12</v>
      </c>
      <c r="I66" s="162"/>
      <c r="J66" s="171">
        <v>1</v>
      </c>
      <c r="K66" s="171"/>
      <c r="L66" s="171"/>
      <c r="M66" s="171"/>
      <c r="N66" s="163">
        <v>1</v>
      </c>
      <c r="O66" s="163">
        <f>G66</f>
        <v>2</v>
      </c>
      <c r="P66" s="163">
        <v>1</v>
      </c>
      <c r="Q66" s="163">
        <f>N66*O66*P66</f>
        <v>2</v>
      </c>
      <c r="R66" s="163">
        <f>(H66^2)*0.006165</f>
        <v>0.8877600000000001</v>
      </c>
      <c r="S66" s="163">
        <f>Q66*R66</f>
        <v>1.7755200000000002</v>
      </c>
      <c r="T66" s="164"/>
    </row>
    <row r="67" spans="1:26">
      <c r="A67" s="170"/>
      <c r="B67" s="167"/>
      <c r="C67" s="168"/>
      <c r="D67" s="168"/>
      <c r="E67" s="168"/>
      <c r="F67" s="168"/>
      <c r="G67" s="160"/>
      <c r="H67" s="169"/>
      <c r="I67" s="162"/>
      <c r="J67" s="171"/>
      <c r="K67" s="171"/>
      <c r="L67" s="171"/>
      <c r="M67" s="171"/>
      <c r="N67" s="163"/>
      <c r="O67" s="163"/>
      <c r="P67" s="163"/>
      <c r="Q67" s="163"/>
      <c r="R67" s="163"/>
      <c r="S67" s="163"/>
      <c r="T67" s="164"/>
    </row>
    <row r="68" spans="1:26">
      <c r="A68" s="174"/>
      <c r="B68" s="175"/>
      <c r="C68" s="176"/>
      <c r="D68" s="176"/>
      <c r="E68" s="176"/>
      <c r="F68" s="176"/>
      <c r="G68" s="177"/>
      <c r="H68" s="178"/>
      <c r="I68" s="179"/>
      <c r="J68" s="179"/>
      <c r="K68" s="179"/>
      <c r="L68" s="179"/>
      <c r="M68" s="179"/>
      <c r="N68" s="180"/>
      <c r="O68" s="180"/>
      <c r="P68" s="180"/>
      <c r="Q68" s="180"/>
      <c r="R68" s="180"/>
      <c r="S68" s="180"/>
      <c r="T68" s="181"/>
    </row>
    <row r="69" spans="1:26">
      <c r="A69" s="182"/>
      <c r="B69" s="167"/>
      <c r="C69" s="168"/>
      <c r="D69" s="168"/>
      <c r="E69" s="168"/>
      <c r="F69" s="168"/>
      <c r="G69" s="160"/>
      <c r="H69" s="161"/>
      <c r="I69" s="162"/>
      <c r="J69" s="162"/>
      <c r="K69" s="162"/>
      <c r="L69" s="162"/>
      <c r="M69" s="162"/>
      <c r="N69" s="163"/>
      <c r="O69" s="163"/>
      <c r="P69" s="163"/>
      <c r="Q69" s="163"/>
      <c r="R69" s="163"/>
      <c r="S69" s="163"/>
      <c r="T69" s="164"/>
    </row>
    <row r="70" spans="1:26">
      <c r="A70" s="182"/>
      <c r="B70" s="167"/>
      <c r="C70" s="168"/>
      <c r="D70" s="168"/>
      <c r="E70" s="168"/>
      <c r="F70" s="168"/>
      <c r="G70" s="160"/>
      <c r="H70" s="169" t="s">
        <v>302</v>
      </c>
      <c r="I70" s="162">
        <v>10</v>
      </c>
      <c r="J70" s="162"/>
      <c r="K70" s="162"/>
      <c r="L70" s="162"/>
      <c r="M70" s="162"/>
      <c r="N70" s="183" t="s">
        <v>303</v>
      </c>
      <c r="O70" s="184">
        <v>12</v>
      </c>
      <c r="P70" s="185" t="s">
        <v>304</v>
      </c>
      <c r="Q70" s="186">
        <f>SUM(Q56:Q58)/O70</f>
        <v>0.23333333333333331</v>
      </c>
      <c r="R70" s="163" t="s">
        <v>305</v>
      </c>
      <c r="S70" s="186">
        <f>SUM(S56:S58)</f>
        <v>1.104768</v>
      </c>
      <c r="T70" s="187" t="s">
        <v>85</v>
      </c>
    </row>
    <row r="71" spans="1:26">
      <c r="A71" s="182"/>
      <c r="B71" s="167"/>
      <c r="C71" s="168"/>
      <c r="D71" s="168"/>
      <c r="E71" s="168"/>
      <c r="F71" s="168"/>
      <c r="G71" s="160"/>
      <c r="H71" s="169" t="s">
        <v>302</v>
      </c>
      <c r="I71" s="162">
        <v>12</v>
      </c>
      <c r="J71" s="162"/>
      <c r="K71" s="162"/>
      <c r="L71" s="162"/>
      <c r="M71" s="162"/>
      <c r="N71" s="183" t="s">
        <v>303</v>
      </c>
      <c r="O71" s="184">
        <v>12</v>
      </c>
      <c r="P71" s="185" t="s">
        <v>304</v>
      </c>
      <c r="Q71" s="186">
        <f>SUM(Q62:Q67)/O71</f>
        <v>0.5</v>
      </c>
      <c r="R71" s="163" t="s">
        <v>305</v>
      </c>
      <c r="S71" s="186">
        <f>SUM(S62:S66)</f>
        <v>5.3265600000000006</v>
      </c>
      <c r="T71" s="187" t="s">
        <v>85</v>
      </c>
    </row>
    <row r="72" spans="1:26">
      <c r="A72" s="189"/>
      <c r="B72" s="175"/>
      <c r="C72" s="176"/>
      <c r="D72" s="176"/>
      <c r="E72" s="176"/>
      <c r="F72" s="176"/>
      <c r="G72" s="177"/>
      <c r="H72" s="178"/>
      <c r="I72" s="179"/>
      <c r="J72" s="179"/>
      <c r="K72" s="179"/>
      <c r="L72" s="179"/>
      <c r="M72" s="179"/>
      <c r="N72" s="180"/>
      <c r="O72" s="180"/>
      <c r="P72" s="180"/>
      <c r="Q72" s="180"/>
      <c r="R72" s="180"/>
      <c r="S72" s="180"/>
      <c r="T72" s="181"/>
    </row>
    <row r="73" spans="1:26">
      <c r="A73" s="190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2" t="s">
        <v>306</v>
      </c>
      <c r="S73" s="193">
        <f>SUM(S70:S71)</f>
        <v>6.4313280000000006</v>
      </c>
      <c r="T73" s="194" t="s">
        <v>85</v>
      </c>
    </row>
    <row r="74" spans="1:26">
      <c r="A74" s="195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7"/>
    </row>
    <row r="75" spans="1:26">
      <c r="A75" s="195"/>
      <c r="B75" s="196"/>
      <c r="C75" s="196"/>
      <c r="D75" s="196"/>
      <c r="E75" s="196"/>
      <c r="F75" s="198" t="s">
        <v>287</v>
      </c>
      <c r="G75" s="196"/>
      <c r="H75" s="196"/>
      <c r="I75" s="196" t="s">
        <v>296</v>
      </c>
      <c r="J75" s="199" t="s">
        <v>307</v>
      </c>
      <c r="K75" s="199" t="s">
        <v>308</v>
      </c>
      <c r="L75" s="199" t="s">
        <v>309</v>
      </c>
      <c r="M75" s="199" t="s">
        <v>34</v>
      </c>
      <c r="N75" s="199" t="s">
        <v>310</v>
      </c>
      <c r="O75" s="196"/>
      <c r="P75" s="196"/>
      <c r="Q75" s="196"/>
      <c r="R75" s="196"/>
      <c r="S75" s="196"/>
      <c r="T75" s="197"/>
    </row>
    <row r="76" spans="1:26">
      <c r="A76" s="195"/>
      <c r="B76" s="196"/>
      <c r="C76" s="196"/>
      <c r="D76" s="196"/>
      <c r="E76" s="196"/>
      <c r="F76" s="196"/>
      <c r="G76" s="196"/>
      <c r="H76" s="196"/>
      <c r="I76" s="196" t="s">
        <v>296</v>
      </c>
      <c r="J76" s="199">
        <v>1</v>
      </c>
      <c r="K76" s="199" t="s">
        <v>308</v>
      </c>
      <c r="L76" s="200">
        <f>C53</f>
        <v>0.15</v>
      </c>
      <c r="M76" s="199" t="s">
        <v>34</v>
      </c>
      <c r="N76" s="200">
        <f>E53</f>
        <v>0.25</v>
      </c>
      <c r="O76" s="196"/>
      <c r="P76" s="196"/>
      <c r="Q76" s="196"/>
      <c r="R76" s="196"/>
      <c r="S76" s="196"/>
      <c r="T76" s="197"/>
    </row>
    <row r="77" spans="1:26">
      <c r="A77" s="195"/>
      <c r="B77" s="196"/>
      <c r="C77" s="196"/>
      <c r="D77" s="196"/>
      <c r="E77" s="196"/>
      <c r="F77" s="196"/>
      <c r="G77" s="196"/>
      <c r="H77" s="196"/>
      <c r="I77" s="196" t="s">
        <v>296</v>
      </c>
      <c r="J77" s="201">
        <f>J76/(L76*N76)</f>
        <v>26.666666666666668</v>
      </c>
      <c r="K77" s="199" t="s">
        <v>49</v>
      </c>
      <c r="L77" s="196"/>
      <c r="M77" s="196"/>
      <c r="N77" s="196"/>
      <c r="O77" s="196"/>
      <c r="P77" s="196"/>
      <c r="Q77" s="196"/>
      <c r="R77" s="196"/>
      <c r="S77" s="196"/>
      <c r="T77" s="197"/>
    </row>
    <row r="78" spans="1:26">
      <c r="A78" s="195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7"/>
    </row>
    <row r="79" spans="1:26">
      <c r="A79" s="195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7"/>
    </row>
    <row r="80" spans="1:26">
      <c r="A80" s="195"/>
      <c r="C80" s="196"/>
      <c r="D80" s="196"/>
      <c r="E80" s="196"/>
      <c r="F80" s="198" t="str">
        <f>B53</f>
        <v>Sloof S2</v>
      </c>
      <c r="G80" s="196"/>
      <c r="H80" s="196"/>
      <c r="I80" s="196" t="s">
        <v>296</v>
      </c>
      <c r="J80" s="196" t="s">
        <v>311</v>
      </c>
      <c r="K80" s="199" t="s">
        <v>34</v>
      </c>
      <c r="L80" s="199" t="s">
        <v>307</v>
      </c>
      <c r="M80" s="199" t="s">
        <v>34</v>
      </c>
      <c r="N80" s="199" t="s">
        <v>309</v>
      </c>
      <c r="O80" s="199" t="s">
        <v>34</v>
      </c>
      <c r="P80" s="199" t="s">
        <v>310</v>
      </c>
      <c r="Q80" s="196"/>
      <c r="R80" s="196"/>
      <c r="S80" s="196"/>
      <c r="T80" s="197"/>
      <c r="Y80" s="202"/>
      <c r="Z80" s="203"/>
    </row>
    <row r="81" spans="1:27">
      <c r="A81" s="195"/>
      <c r="C81" s="196"/>
      <c r="D81" s="196"/>
      <c r="E81" s="196"/>
      <c r="F81" s="196"/>
      <c r="G81" s="196"/>
      <c r="H81" s="196"/>
      <c r="I81" s="196" t="s">
        <v>296</v>
      </c>
      <c r="J81" s="196">
        <v>1</v>
      </c>
      <c r="K81" s="199" t="s">
        <v>34</v>
      </c>
      <c r="L81" s="199">
        <v>1</v>
      </c>
      <c r="M81" s="199" t="s">
        <v>34</v>
      </c>
      <c r="N81" s="199">
        <f>C53</f>
        <v>0.15</v>
      </c>
      <c r="O81" s="199" t="s">
        <v>34</v>
      </c>
      <c r="P81" s="199">
        <f>E53</f>
        <v>0.25</v>
      </c>
      <c r="Q81" s="196"/>
      <c r="R81" s="196"/>
      <c r="S81" s="196"/>
      <c r="T81" s="197"/>
      <c r="AA81" s="202"/>
    </row>
    <row r="82" spans="1:27">
      <c r="A82" s="195"/>
      <c r="C82" s="196"/>
      <c r="D82" s="196"/>
      <c r="E82" s="196"/>
      <c r="F82" s="196"/>
      <c r="G82" s="196"/>
      <c r="H82" s="196"/>
      <c r="I82" s="196" t="s">
        <v>296</v>
      </c>
      <c r="J82" s="201">
        <f>J81*L81*N81*P81</f>
        <v>3.7499999999999999E-2</v>
      </c>
      <c r="K82" s="199" t="s">
        <v>12</v>
      </c>
      <c r="L82" s="196"/>
      <c r="M82" s="196"/>
      <c r="N82" s="196"/>
      <c r="O82" s="196"/>
      <c r="P82" s="196"/>
      <c r="Q82" s="196"/>
      <c r="R82" s="196"/>
      <c r="S82" s="196"/>
      <c r="T82" s="197"/>
    </row>
    <row r="83" spans="1:27">
      <c r="A83" s="195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7"/>
    </row>
    <row r="84" spans="1:27">
      <c r="A84" s="195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7"/>
    </row>
    <row r="85" spans="1:27">
      <c r="A85" s="195"/>
      <c r="C85" s="196"/>
      <c r="D85" s="196"/>
      <c r="E85" s="196"/>
      <c r="F85" s="196" t="s">
        <v>312</v>
      </c>
      <c r="G85" s="196"/>
      <c r="H85" s="196"/>
      <c r="I85" s="196" t="s">
        <v>296</v>
      </c>
      <c r="J85" s="196" t="s">
        <v>311</v>
      </c>
      <c r="K85" s="199" t="s">
        <v>34</v>
      </c>
      <c r="L85" s="199" t="s">
        <v>307</v>
      </c>
      <c r="M85" s="199" t="s">
        <v>34</v>
      </c>
      <c r="N85" s="199" t="s">
        <v>310</v>
      </c>
      <c r="O85" s="199" t="s">
        <v>34</v>
      </c>
      <c r="P85" s="199" t="s">
        <v>313</v>
      </c>
      <c r="Q85" s="196"/>
      <c r="R85" s="196"/>
      <c r="S85" s="196"/>
      <c r="T85" s="197"/>
    </row>
    <row r="86" spans="1:27">
      <c r="A86" s="195"/>
      <c r="B86" s="196"/>
      <c r="C86" s="196"/>
      <c r="D86" s="204"/>
      <c r="E86" s="204"/>
      <c r="F86" s="196"/>
      <c r="G86" s="196"/>
      <c r="H86" s="196"/>
      <c r="I86" s="196" t="s">
        <v>296</v>
      </c>
      <c r="J86" s="196">
        <v>1</v>
      </c>
      <c r="K86" s="199" t="s">
        <v>34</v>
      </c>
      <c r="L86" s="199">
        <v>1</v>
      </c>
      <c r="M86" s="199" t="s">
        <v>34</v>
      </c>
      <c r="N86" s="199">
        <f>E53</f>
        <v>0.25</v>
      </c>
      <c r="O86" s="199" t="s">
        <v>34</v>
      </c>
      <c r="P86" s="199">
        <v>2</v>
      </c>
      <c r="Q86" s="196"/>
      <c r="R86" s="196"/>
      <c r="S86" s="196"/>
      <c r="T86" s="197"/>
    </row>
    <row r="87" spans="1:27">
      <c r="A87" s="195"/>
      <c r="B87" s="196"/>
      <c r="C87" s="196"/>
      <c r="D87" s="204"/>
      <c r="E87" s="204"/>
      <c r="F87" s="196"/>
      <c r="G87" s="196"/>
      <c r="H87" s="196"/>
      <c r="I87" s="196" t="s">
        <v>296</v>
      </c>
      <c r="J87" s="201">
        <f>J86*L86*N86*P86*J77</f>
        <v>13.333333333333334</v>
      </c>
      <c r="K87" s="199" t="s">
        <v>10</v>
      </c>
      <c r="L87" s="196"/>
      <c r="M87" s="196"/>
      <c r="N87" s="196"/>
      <c r="O87" s="196"/>
      <c r="P87" s="196"/>
      <c r="Q87" s="196"/>
      <c r="R87" s="196"/>
      <c r="S87" s="196"/>
      <c r="T87" s="197"/>
    </row>
    <row r="88" spans="1:27">
      <c r="A88" s="195"/>
      <c r="B88" s="196"/>
      <c r="C88" s="196"/>
      <c r="D88" s="204"/>
      <c r="E88" s="204"/>
      <c r="F88" s="196"/>
      <c r="G88" s="196"/>
      <c r="H88" s="196"/>
      <c r="I88" s="205"/>
      <c r="J88" s="206"/>
      <c r="K88" s="205"/>
      <c r="L88" s="196"/>
      <c r="M88" s="196"/>
      <c r="N88" s="196"/>
      <c r="O88" s="196"/>
      <c r="P88" s="196"/>
      <c r="Q88" s="196"/>
      <c r="R88" s="196"/>
      <c r="S88" s="196"/>
      <c r="T88" s="197"/>
    </row>
    <row r="89" spans="1:27">
      <c r="A89" s="195"/>
      <c r="B89" s="196"/>
      <c r="C89" s="196"/>
      <c r="D89" s="196"/>
      <c r="E89" s="196"/>
      <c r="F89" s="207" t="s">
        <v>314</v>
      </c>
      <c r="G89" s="207"/>
      <c r="H89" s="207"/>
      <c r="I89" s="207"/>
      <c r="J89" s="207"/>
      <c r="K89" s="207"/>
      <c r="L89" s="196"/>
      <c r="M89" s="196"/>
      <c r="N89" s="196"/>
      <c r="O89" s="196"/>
      <c r="P89" s="196"/>
      <c r="Q89" s="196"/>
      <c r="R89" s="196"/>
      <c r="S89" s="196"/>
      <c r="T89" s="197"/>
    </row>
    <row r="90" spans="1:27">
      <c r="A90" s="208"/>
      <c r="F90" s="209" t="s">
        <v>315</v>
      </c>
      <c r="G90" s="210"/>
      <c r="H90" s="210"/>
      <c r="I90" s="210" t="s">
        <v>296</v>
      </c>
      <c r="J90" s="211">
        <f>S73/J82</f>
        <v>171.50208000000003</v>
      </c>
      <c r="K90" s="210" t="s">
        <v>85</v>
      </c>
      <c r="T90" s="212"/>
    </row>
    <row r="91" spans="1:27" ht="15" thickBot="1">
      <c r="A91" s="213"/>
      <c r="B91" s="214"/>
      <c r="C91" s="214"/>
      <c r="D91" s="214"/>
      <c r="E91" s="214"/>
      <c r="F91" s="215" t="s">
        <v>316</v>
      </c>
      <c r="G91" s="216"/>
      <c r="H91" s="216"/>
      <c r="I91" s="216" t="s">
        <v>296</v>
      </c>
      <c r="J91" s="217">
        <f>J87/2</f>
        <v>6.666666666666667</v>
      </c>
      <c r="K91" s="216" t="s">
        <v>10</v>
      </c>
      <c r="L91" s="214"/>
      <c r="M91" s="214"/>
      <c r="N91" s="214"/>
      <c r="O91" s="214"/>
      <c r="P91" s="214"/>
      <c r="Q91" s="214"/>
      <c r="R91" s="214"/>
      <c r="S91" s="214"/>
      <c r="T91" s="218"/>
    </row>
    <row r="93" spans="1:27" ht="15" thickBot="1"/>
    <row r="94" spans="1:27">
      <c r="A94" s="604" t="s">
        <v>274</v>
      </c>
      <c r="B94" s="607" t="s">
        <v>597</v>
      </c>
      <c r="C94" s="608"/>
      <c r="D94" s="608"/>
      <c r="E94" s="608"/>
      <c r="F94" s="609"/>
      <c r="G94" s="603" t="s">
        <v>276</v>
      </c>
      <c r="H94" s="603"/>
      <c r="I94" s="603"/>
      <c r="J94" s="615" t="s">
        <v>277</v>
      </c>
      <c r="K94" s="616"/>
      <c r="L94" s="616"/>
      <c r="M94" s="616"/>
      <c r="N94" s="615" t="s">
        <v>278</v>
      </c>
      <c r="O94" s="616"/>
      <c r="P94" s="617"/>
      <c r="Q94" s="143" t="s">
        <v>279</v>
      </c>
      <c r="R94" s="603" t="s">
        <v>280</v>
      </c>
      <c r="S94" s="603"/>
      <c r="T94" s="591" t="s">
        <v>281</v>
      </c>
    </row>
    <row r="95" spans="1:27">
      <c r="A95" s="605"/>
      <c r="B95" s="610"/>
      <c r="C95" s="611"/>
      <c r="D95" s="611"/>
      <c r="E95" s="611"/>
      <c r="F95" s="612"/>
      <c r="G95" s="594" t="s">
        <v>282</v>
      </c>
      <c r="H95" s="596" t="s">
        <v>283</v>
      </c>
      <c r="I95" s="598" t="s">
        <v>284</v>
      </c>
      <c r="J95" s="600" t="s">
        <v>3</v>
      </c>
      <c r="K95" s="600" t="s">
        <v>4</v>
      </c>
      <c r="L95" s="600" t="s">
        <v>5</v>
      </c>
      <c r="M95" s="600" t="s">
        <v>6</v>
      </c>
      <c r="N95" s="144" t="s">
        <v>285</v>
      </c>
      <c r="O95" s="144" t="s">
        <v>279</v>
      </c>
      <c r="P95" s="144" t="s">
        <v>286</v>
      </c>
      <c r="Q95" s="144" t="s">
        <v>287</v>
      </c>
      <c r="R95" s="600" t="s">
        <v>288</v>
      </c>
      <c r="S95" s="145" t="s">
        <v>289</v>
      </c>
      <c r="T95" s="592"/>
    </row>
    <row r="96" spans="1:27">
      <c r="A96" s="606"/>
      <c r="B96" s="613"/>
      <c r="C96" s="597"/>
      <c r="D96" s="597"/>
      <c r="E96" s="597"/>
      <c r="F96" s="614"/>
      <c r="G96" s="595"/>
      <c r="H96" s="597"/>
      <c r="I96" s="599"/>
      <c r="J96" s="601"/>
      <c r="K96" s="601"/>
      <c r="L96" s="601"/>
      <c r="M96" s="601"/>
      <c r="N96" s="146" t="s">
        <v>290</v>
      </c>
      <c r="O96" s="146" t="s">
        <v>291</v>
      </c>
      <c r="P96" s="146" t="s">
        <v>291</v>
      </c>
      <c r="Q96" s="146" t="s">
        <v>290</v>
      </c>
      <c r="R96" s="602"/>
      <c r="S96" s="146" t="s">
        <v>292</v>
      </c>
      <c r="T96" s="593"/>
    </row>
    <row r="97" spans="1:20">
      <c r="A97" s="147"/>
      <c r="B97" s="148"/>
      <c r="C97" s="149" t="s">
        <v>4</v>
      </c>
      <c r="D97" s="149"/>
      <c r="E97" s="149" t="s">
        <v>31</v>
      </c>
      <c r="F97" s="150"/>
      <c r="G97" s="151"/>
      <c r="H97" s="152"/>
      <c r="I97" s="153"/>
      <c r="J97" s="153"/>
      <c r="K97" s="153"/>
      <c r="L97" s="153"/>
      <c r="M97" s="153"/>
      <c r="N97" s="154"/>
      <c r="O97" s="154"/>
      <c r="P97" s="154"/>
      <c r="Q97" s="154"/>
      <c r="R97" s="154"/>
      <c r="S97" s="154"/>
      <c r="T97" s="155"/>
    </row>
    <row r="98" spans="1:20">
      <c r="A98" s="156" t="s">
        <v>9</v>
      </c>
      <c r="B98" s="157" t="s">
        <v>434</v>
      </c>
      <c r="C98" s="158">
        <v>0.15</v>
      </c>
      <c r="D98" s="158" t="s">
        <v>34</v>
      </c>
      <c r="E98" s="158">
        <v>0.2</v>
      </c>
      <c r="F98" s="159"/>
      <c r="G98" s="160"/>
      <c r="H98" s="161"/>
      <c r="I98" s="162"/>
      <c r="J98" s="162"/>
      <c r="K98" s="162"/>
      <c r="L98" s="162"/>
      <c r="M98" s="162"/>
      <c r="N98" s="163"/>
      <c r="O98" s="163"/>
      <c r="P98" s="163"/>
      <c r="Q98" s="163"/>
      <c r="R98" s="163"/>
      <c r="S98" s="163"/>
      <c r="T98" s="164"/>
    </row>
    <row r="99" spans="1:20">
      <c r="A99" s="165"/>
      <c r="B99" s="157"/>
      <c r="C99" s="159"/>
      <c r="D99" s="159"/>
      <c r="E99" s="159"/>
      <c r="F99" s="159"/>
      <c r="G99" s="160"/>
      <c r="H99" s="161"/>
      <c r="I99" s="162"/>
      <c r="J99" s="162"/>
      <c r="K99" s="162"/>
      <c r="L99" s="162"/>
      <c r="M99" s="162"/>
      <c r="N99" s="163"/>
      <c r="O99" s="163"/>
      <c r="P99" s="163"/>
      <c r="Q99" s="163"/>
      <c r="R99" s="163"/>
      <c r="S99" s="163"/>
      <c r="T99" s="164"/>
    </row>
    <row r="100" spans="1:20">
      <c r="A100" s="166">
        <v>1</v>
      </c>
      <c r="B100" s="167" t="s">
        <v>294</v>
      </c>
      <c r="C100" s="168"/>
      <c r="D100" s="168"/>
      <c r="E100" s="168"/>
      <c r="F100" s="168"/>
      <c r="G100" s="160"/>
      <c r="H100" s="169"/>
      <c r="I100" s="162"/>
      <c r="J100" s="162"/>
      <c r="K100" s="162"/>
      <c r="L100" s="162"/>
      <c r="M100" s="162"/>
      <c r="N100" s="163"/>
      <c r="O100" s="163"/>
      <c r="P100" s="163"/>
      <c r="Q100" s="163"/>
      <c r="R100" s="163"/>
      <c r="S100" s="163"/>
      <c r="T100" s="164"/>
    </row>
    <row r="101" spans="1:20">
      <c r="A101" s="170"/>
      <c r="B101" s="142" t="s">
        <v>295</v>
      </c>
      <c r="C101" s="168"/>
      <c r="D101" s="168" t="s">
        <v>296</v>
      </c>
      <c r="E101" s="168"/>
      <c r="F101" s="168">
        <f>1/4</f>
        <v>0.25</v>
      </c>
      <c r="G101" s="160"/>
      <c r="H101" s="169">
        <v>8</v>
      </c>
      <c r="I101" s="162">
        <v>150</v>
      </c>
      <c r="J101" s="171">
        <f>C98-0.04-0.04</f>
        <v>6.9999999999999979E-2</v>
      </c>
      <c r="K101" s="171">
        <f>E98-0.04-0.04</f>
        <v>0.12</v>
      </c>
      <c r="L101" s="171"/>
      <c r="M101" s="171"/>
      <c r="N101" s="163">
        <f>(J101+K101)*2</f>
        <v>0.37999999999999995</v>
      </c>
      <c r="O101" s="163">
        <f>F101/(I101/1000)</f>
        <v>1.6666666666666667</v>
      </c>
      <c r="P101" s="163">
        <v>2</v>
      </c>
      <c r="Q101" s="163">
        <f>N101*O101*P101</f>
        <v>1.2666666666666666</v>
      </c>
      <c r="R101" s="163">
        <f>(H101^2)*0.006165</f>
        <v>0.39456000000000002</v>
      </c>
      <c r="S101" s="163">
        <f>Q101*R101</f>
        <v>0.499776</v>
      </c>
      <c r="T101" s="164"/>
    </row>
    <row r="102" spans="1:20">
      <c r="A102" s="170"/>
      <c r="B102" s="167"/>
      <c r="C102" s="168"/>
      <c r="D102" s="168"/>
      <c r="E102" s="168"/>
      <c r="F102" s="168"/>
      <c r="G102" s="160"/>
      <c r="H102" s="169"/>
      <c r="I102" s="162"/>
      <c r="J102" s="171"/>
      <c r="K102" s="171"/>
      <c r="L102" s="171"/>
      <c r="M102" s="171"/>
      <c r="N102" s="163"/>
      <c r="O102" s="163"/>
      <c r="P102" s="163"/>
      <c r="Q102" s="163"/>
      <c r="R102" s="163"/>
      <c r="S102" s="163"/>
      <c r="T102" s="164"/>
    </row>
    <row r="103" spans="1:20">
      <c r="A103" s="170"/>
      <c r="B103" s="167" t="s">
        <v>297</v>
      </c>
      <c r="C103" s="168"/>
      <c r="D103" s="168" t="s">
        <v>296</v>
      </c>
      <c r="E103" s="168"/>
      <c r="F103" s="168">
        <f>1/2</f>
        <v>0.5</v>
      </c>
      <c r="G103" s="160"/>
      <c r="H103" s="169">
        <v>8</v>
      </c>
      <c r="I103" s="162">
        <v>200</v>
      </c>
      <c r="J103" s="171">
        <f>C98-0.04-0.04</f>
        <v>6.9999999999999979E-2</v>
      </c>
      <c r="K103" s="171">
        <f>E98-0.04-0.04</f>
        <v>0.12</v>
      </c>
      <c r="L103" s="171"/>
      <c r="M103" s="171"/>
      <c r="N103" s="163">
        <f>(J103+K103)*2</f>
        <v>0.37999999999999995</v>
      </c>
      <c r="O103" s="163">
        <f>F103/(I103/1000)</f>
        <v>2.5</v>
      </c>
      <c r="P103" s="163">
        <v>1</v>
      </c>
      <c r="Q103" s="163">
        <f>N103*O103*P103</f>
        <v>0.94999999999999984</v>
      </c>
      <c r="R103" s="163">
        <f>(H103^2)*0.006165</f>
        <v>0.39456000000000002</v>
      </c>
      <c r="S103" s="163">
        <f>Q103*R103</f>
        <v>0.37483199999999994</v>
      </c>
      <c r="T103" s="164"/>
    </row>
    <row r="104" spans="1:20">
      <c r="A104" s="170"/>
      <c r="B104" s="167"/>
      <c r="C104" s="168"/>
      <c r="D104" s="168"/>
      <c r="E104" s="168"/>
      <c r="F104" s="168"/>
      <c r="G104" s="160"/>
      <c r="H104" s="169"/>
      <c r="I104" s="162"/>
      <c r="J104" s="171"/>
      <c r="K104" s="171"/>
      <c r="L104" s="171"/>
      <c r="M104" s="171"/>
      <c r="N104" s="163"/>
      <c r="O104" s="163"/>
      <c r="P104" s="163"/>
      <c r="Q104" s="163"/>
      <c r="R104" s="163"/>
      <c r="S104" s="163"/>
      <c r="T104" s="164"/>
    </row>
    <row r="105" spans="1:20">
      <c r="A105" s="170"/>
      <c r="B105" s="167"/>
      <c r="C105" s="168"/>
      <c r="D105" s="168"/>
      <c r="E105" s="168"/>
      <c r="F105" s="168"/>
      <c r="G105" s="160"/>
      <c r="H105" s="169"/>
      <c r="I105" s="162"/>
      <c r="J105" s="171"/>
      <c r="K105" s="171"/>
      <c r="L105" s="171"/>
      <c r="M105" s="171"/>
      <c r="N105" s="163"/>
      <c r="O105" s="163"/>
      <c r="P105" s="163"/>
      <c r="Q105" s="163"/>
      <c r="R105" s="163"/>
      <c r="S105" s="163"/>
      <c r="T105" s="164"/>
    </row>
    <row r="106" spans="1:20">
      <c r="A106" s="166">
        <v>2</v>
      </c>
      <c r="B106" s="167" t="s">
        <v>298</v>
      </c>
      <c r="C106" s="168"/>
      <c r="D106" s="168"/>
      <c r="E106" s="168"/>
      <c r="F106" s="168"/>
      <c r="G106" s="160"/>
      <c r="H106" s="169"/>
      <c r="I106" s="162"/>
      <c r="J106" s="171"/>
      <c r="K106" s="171"/>
      <c r="L106" s="171"/>
      <c r="M106" s="171"/>
      <c r="N106" s="163"/>
      <c r="O106" s="163"/>
      <c r="P106" s="163"/>
      <c r="Q106" s="163"/>
      <c r="R106" s="163"/>
      <c r="S106" s="163"/>
      <c r="T106" s="164"/>
    </row>
    <row r="107" spans="1:20">
      <c r="A107" s="170"/>
      <c r="B107" s="167" t="s">
        <v>299</v>
      </c>
      <c r="C107" s="168"/>
      <c r="D107" s="168" t="s">
        <v>296</v>
      </c>
      <c r="E107" s="168"/>
      <c r="F107" s="168"/>
      <c r="G107" s="160">
        <v>2</v>
      </c>
      <c r="H107" s="169">
        <v>12</v>
      </c>
      <c r="I107" s="162"/>
      <c r="J107" s="171">
        <v>1</v>
      </c>
      <c r="K107" s="171"/>
      <c r="L107" s="171"/>
      <c r="M107" s="171"/>
      <c r="N107" s="163">
        <v>1</v>
      </c>
      <c r="O107" s="163">
        <f t="shared" ref="O107" si="0">G107</f>
        <v>2</v>
      </c>
      <c r="P107" s="163">
        <v>1</v>
      </c>
      <c r="Q107" s="163">
        <f t="shared" ref="Q107" si="1">N107*O107*P107</f>
        <v>2</v>
      </c>
      <c r="R107" s="163">
        <f t="shared" ref="R107" si="2">(H107^2)*0.006165</f>
        <v>0.8877600000000001</v>
      </c>
      <c r="S107" s="163">
        <f t="shared" ref="S107" si="3">Q107*R107</f>
        <v>1.7755200000000002</v>
      </c>
      <c r="T107" s="164"/>
    </row>
    <row r="108" spans="1:20">
      <c r="A108" s="170"/>
      <c r="B108" s="167"/>
      <c r="C108" s="168"/>
      <c r="D108" s="168"/>
      <c r="E108" s="168"/>
      <c r="F108" s="168"/>
      <c r="G108" s="160"/>
      <c r="H108" s="169"/>
      <c r="I108" s="162"/>
      <c r="J108" s="171"/>
      <c r="K108" s="171"/>
      <c r="L108" s="171"/>
      <c r="M108" s="171"/>
      <c r="N108" s="163"/>
      <c r="O108" s="163"/>
      <c r="P108" s="163"/>
      <c r="Q108" s="163"/>
      <c r="R108" s="163"/>
      <c r="S108" s="163"/>
      <c r="T108" s="164"/>
    </row>
    <row r="109" spans="1:20">
      <c r="A109" s="170"/>
      <c r="B109" s="167" t="s">
        <v>300</v>
      </c>
      <c r="C109" s="168"/>
      <c r="D109" s="168" t="s">
        <v>296</v>
      </c>
      <c r="E109" s="168"/>
      <c r="F109" s="168"/>
      <c r="G109" s="160">
        <v>2</v>
      </c>
      <c r="H109" s="169">
        <v>12</v>
      </c>
      <c r="I109" s="162"/>
      <c r="J109" s="171">
        <v>1</v>
      </c>
      <c r="K109" s="171"/>
      <c r="L109" s="171"/>
      <c r="M109" s="171"/>
      <c r="N109" s="163">
        <v>1</v>
      </c>
      <c r="O109" s="163">
        <f t="shared" ref="O109" si="4">G109</f>
        <v>2</v>
      </c>
      <c r="P109" s="163">
        <v>1</v>
      </c>
      <c r="Q109" s="163">
        <f t="shared" ref="Q109" si="5">N109*O109*P109</f>
        <v>2</v>
      </c>
      <c r="R109" s="163">
        <f t="shared" ref="R109" si="6">(H109^2)*0.006165</f>
        <v>0.8877600000000001</v>
      </c>
      <c r="S109" s="163">
        <f t="shared" ref="S109" si="7">Q109*R109</f>
        <v>1.7755200000000002</v>
      </c>
      <c r="T109" s="164"/>
    </row>
    <row r="110" spans="1:20">
      <c r="A110" s="172"/>
      <c r="B110" s="167"/>
      <c r="C110" s="168"/>
      <c r="D110" s="168"/>
      <c r="E110" s="168"/>
      <c r="F110" s="168"/>
      <c r="G110" s="160"/>
      <c r="H110" s="169"/>
      <c r="I110" s="162"/>
      <c r="J110" s="171"/>
      <c r="K110" s="173"/>
      <c r="L110" s="171"/>
      <c r="M110" s="171"/>
      <c r="N110" s="163"/>
      <c r="O110" s="163"/>
      <c r="P110" s="163"/>
      <c r="Q110" s="163"/>
      <c r="R110" s="163"/>
      <c r="S110" s="163"/>
      <c r="T110" s="164"/>
    </row>
    <row r="111" spans="1:20">
      <c r="A111" s="172"/>
      <c r="B111" s="167" t="s">
        <v>301</v>
      </c>
      <c r="C111" s="168"/>
      <c r="D111" s="168" t="s">
        <v>296</v>
      </c>
      <c r="E111" s="168"/>
      <c r="F111" s="168"/>
      <c r="G111" s="160"/>
      <c r="H111" s="169"/>
      <c r="I111" s="162"/>
      <c r="J111" s="171">
        <v>1</v>
      </c>
      <c r="K111" s="171"/>
      <c r="L111" s="171"/>
      <c r="M111" s="171"/>
      <c r="N111" s="163">
        <v>1</v>
      </c>
      <c r="O111" s="163">
        <f t="shared" ref="O111" si="8">G111</f>
        <v>0</v>
      </c>
      <c r="P111" s="163">
        <v>1</v>
      </c>
      <c r="Q111" s="163">
        <f t="shared" ref="Q111" si="9">N111*O111*P111</f>
        <v>0</v>
      </c>
      <c r="R111" s="163">
        <f t="shared" ref="R111" si="10">(H111^2)*0.006165</f>
        <v>0</v>
      </c>
      <c r="S111" s="163">
        <f t="shared" ref="S111" si="11">Q111*R111</f>
        <v>0</v>
      </c>
      <c r="T111" s="164"/>
    </row>
    <row r="112" spans="1:20">
      <c r="A112" s="170"/>
      <c r="B112" s="167"/>
      <c r="C112" s="168"/>
      <c r="D112" s="168"/>
      <c r="E112" s="168"/>
      <c r="F112" s="168"/>
      <c r="G112" s="160"/>
      <c r="H112" s="169"/>
      <c r="I112" s="162"/>
      <c r="J112" s="171"/>
      <c r="K112" s="171"/>
      <c r="L112" s="171"/>
      <c r="M112" s="171"/>
      <c r="N112" s="163"/>
      <c r="O112" s="163"/>
      <c r="P112" s="163"/>
      <c r="Q112" s="163"/>
      <c r="R112" s="163"/>
      <c r="S112" s="163"/>
      <c r="T112" s="164"/>
    </row>
    <row r="113" spans="1:20">
      <c r="A113" s="174"/>
      <c r="B113" s="175"/>
      <c r="C113" s="176"/>
      <c r="D113" s="176"/>
      <c r="E113" s="176"/>
      <c r="F113" s="176"/>
      <c r="G113" s="177"/>
      <c r="H113" s="178"/>
      <c r="I113" s="179"/>
      <c r="J113" s="179"/>
      <c r="K113" s="179"/>
      <c r="L113" s="179"/>
      <c r="M113" s="179"/>
      <c r="N113" s="180"/>
      <c r="O113" s="180"/>
      <c r="P113" s="180"/>
      <c r="Q113" s="180"/>
      <c r="R113" s="180"/>
      <c r="S113" s="180"/>
      <c r="T113" s="181"/>
    </row>
    <row r="114" spans="1:20">
      <c r="A114" s="182"/>
      <c r="B114" s="167"/>
      <c r="C114" s="168"/>
      <c r="D114" s="168"/>
      <c r="E114" s="168"/>
      <c r="F114" s="168"/>
      <c r="G114" s="160"/>
      <c r="H114" s="161"/>
      <c r="I114" s="162"/>
      <c r="J114" s="162"/>
      <c r="K114" s="162"/>
      <c r="L114" s="162"/>
      <c r="M114" s="162"/>
      <c r="N114" s="163"/>
      <c r="O114" s="163"/>
      <c r="P114" s="163"/>
      <c r="Q114" s="163"/>
      <c r="R114" s="163"/>
      <c r="S114" s="163"/>
      <c r="T114" s="164"/>
    </row>
    <row r="115" spans="1:20">
      <c r="A115" s="182"/>
      <c r="B115" s="167"/>
      <c r="C115" s="168"/>
      <c r="D115" s="168"/>
      <c r="E115" s="168"/>
      <c r="F115" s="168"/>
      <c r="G115" s="160"/>
      <c r="H115" s="169" t="s">
        <v>302</v>
      </c>
      <c r="I115" s="162">
        <v>10</v>
      </c>
      <c r="J115" s="162"/>
      <c r="K115" s="162"/>
      <c r="L115" s="162"/>
      <c r="M115" s="162"/>
      <c r="N115" s="183" t="s">
        <v>303</v>
      </c>
      <c r="O115" s="184">
        <v>12</v>
      </c>
      <c r="P115" s="185" t="s">
        <v>304</v>
      </c>
      <c r="Q115" s="186">
        <f>SUM(Q101:Q103)/O115</f>
        <v>0.1847222222222222</v>
      </c>
      <c r="R115" s="163" t="s">
        <v>305</v>
      </c>
      <c r="S115" s="186">
        <f>SUM(S101:S103)</f>
        <v>0.87460799999999994</v>
      </c>
      <c r="T115" s="187" t="s">
        <v>85</v>
      </c>
    </row>
    <row r="116" spans="1:20">
      <c r="A116" s="182"/>
      <c r="B116" s="167"/>
      <c r="C116" s="168"/>
      <c r="D116" s="168"/>
      <c r="E116" s="168"/>
      <c r="F116" s="168"/>
      <c r="G116" s="160"/>
      <c r="H116" s="169" t="s">
        <v>302</v>
      </c>
      <c r="I116" s="162">
        <v>12</v>
      </c>
      <c r="J116" s="162"/>
      <c r="K116" s="162"/>
      <c r="L116" s="162"/>
      <c r="M116" s="162"/>
      <c r="N116" s="183" t="s">
        <v>303</v>
      </c>
      <c r="O116" s="184">
        <v>12</v>
      </c>
      <c r="P116" s="185" t="s">
        <v>304</v>
      </c>
      <c r="Q116" s="186">
        <f>SUM(Q107:Q112)/O116</f>
        <v>0.33333333333333331</v>
      </c>
      <c r="R116" s="163" t="s">
        <v>305</v>
      </c>
      <c r="S116" s="186">
        <f>SUM(S107:S111)</f>
        <v>3.5510400000000004</v>
      </c>
      <c r="T116" s="187" t="s">
        <v>85</v>
      </c>
    </row>
    <row r="117" spans="1:20">
      <c r="A117" s="189"/>
      <c r="B117" s="175"/>
      <c r="C117" s="176"/>
      <c r="D117" s="176"/>
      <c r="E117" s="176"/>
      <c r="F117" s="176"/>
      <c r="G117" s="177"/>
      <c r="H117" s="178"/>
      <c r="I117" s="179"/>
      <c r="J117" s="179"/>
      <c r="K117" s="179"/>
      <c r="L117" s="179"/>
      <c r="M117" s="179"/>
      <c r="N117" s="180"/>
      <c r="O117" s="180"/>
      <c r="P117" s="180"/>
      <c r="Q117" s="180"/>
      <c r="R117" s="180"/>
      <c r="S117" s="180"/>
      <c r="T117" s="181"/>
    </row>
    <row r="118" spans="1:20">
      <c r="A118" s="190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2" t="s">
        <v>306</v>
      </c>
      <c r="S118" s="193">
        <f>SUM(S115:S116)</f>
        <v>4.4256480000000007</v>
      </c>
      <c r="T118" s="194" t="s">
        <v>85</v>
      </c>
    </row>
    <row r="119" spans="1:20">
      <c r="A119" s="195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7"/>
    </row>
    <row r="120" spans="1:20">
      <c r="A120" s="195"/>
      <c r="B120" s="196"/>
      <c r="C120" s="196"/>
      <c r="D120" s="196"/>
      <c r="E120" s="196"/>
      <c r="F120" s="198" t="s">
        <v>287</v>
      </c>
      <c r="G120" s="196"/>
      <c r="H120" s="196"/>
      <c r="I120" s="196" t="s">
        <v>296</v>
      </c>
      <c r="J120" s="199" t="s">
        <v>307</v>
      </c>
      <c r="K120" s="199" t="s">
        <v>308</v>
      </c>
      <c r="L120" s="199" t="s">
        <v>309</v>
      </c>
      <c r="M120" s="199" t="s">
        <v>34</v>
      </c>
      <c r="N120" s="199" t="s">
        <v>310</v>
      </c>
      <c r="O120" s="196"/>
      <c r="P120" s="196"/>
      <c r="Q120" s="196"/>
      <c r="R120" s="196"/>
      <c r="S120" s="196"/>
      <c r="T120" s="197"/>
    </row>
    <row r="121" spans="1:20">
      <c r="A121" s="195"/>
      <c r="B121" s="196"/>
      <c r="C121" s="196"/>
      <c r="D121" s="196"/>
      <c r="E121" s="196"/>
      <c r="F121" s="196"/>
      <c r="G121" s="196"/>
      <c r="H121" s="196"/>
      <c r="I121" s="196" t="s">
        <v>296</v>
      </c>
      <c r="J121" s="199">
        <v>1</v>
      </c>
      <c r="K121" s="199" t="s">
        <v>308</v>
      </c>
      <c r="L121" s="200">
        <f>C98</f>
        <v>0.15</v>
      </c>
      <c r="M121" s="199" t="s">
        <v>34</v>
      </c>
      <c r="N121" s="200">
        <f>E98</f>
        <v>0.2</v>
      </c>
      <c r="O121" s="196"/>
      <c r="P121" s="196"/>
      <c r="Q121" s="196"/>
      <c r="R121" s="196"/>
      <c r="S121" s="196"/>
      <c r="T121" s="197"/>
    </row>
    <row r="122" spans="1:20">
      <c r="A122" s="195"/>
      <c r="B122" s="196"/>
      <c r="C122" s="196"/>
      <c r="D122" s="196"/>
      <c r="E122" s="196"/>
      <c r="F122" s="196"/>
      <c r="G122" s="196"/>
      <c r="H122" s="196"/>
      <c r="I122" s="196" t="s">
        <v>296</v>
      </c>
      <c r="J122" s="201">
        <f>J121/(L121*N121)</f>
        <v>33.333333333333336</v>
      </c>
      <c r="K122" s="199" t="s">
        <v>49</v>
      </c>
      <c r="L122" s="196"/>
      <c r="M122" s="196"/>
      <c r="N122" s="196"/>
      <c r="O122" s="196"/>
      <c r="P122" s="196"/>
      <c r="Q122" s="196"/>
      <c r="R122" s="196"/>
      <c r="S122" s="196"/>
      <c r="T122" s="197"/>
    </row>
    <row r="123" spans="1:20">
      <c r="A123" s="195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7"/>
    </row>
    <row r="124" spans="1:20">
      <c r="A124" s="195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7"/>
    </row>
    <row r="125" spans="1:20">
      <c r="A125" s="195"/>
      <c r="C125" s="196"/>
      <c r="D125" s="196"/>
      <c r="E125" s="196"/>
      <c r="F125" s="198" t="str">
        <f>B98</f>
        <v>Sloof S3</v>
      </c>
      <c r="G125" s="196"/>
      <c r="H125" s="196"/>
      <c r="I125" s="196" t="s">
        <v>296</v>
      </c>
      <c r="J125" s="196" t="s">
        <v>311</v>
      </c>
      <c r="K125" s="199" t="s">
        <v>34</v>
      </c>
      <c r="L125" s="199" t="s">
        <v>307</v>
      </c>
      <c r="M125" s="199" t="s">
        <v>34</v>
      </c>
      <c r="N125" s="199" t="s">
        <v>309</v>
      </c>
      <c r="O125" s="199" t="s">
        <v>34</v>
      </c>
      <c r="P125" s="199" t="s">
        <v>310</v>
      </c>
      <c r="Q125" s="196"/>
      <c r="R125" s="196"/>
      <c r="S125" s="196"/>
      <c r="T125" s="197"/>
    </row>
    <row r="126" spans="1:20">
      <c r="A126" s="195"/>
      <c r="C126" s="196"/>
      <c r="D126" s="196"/>
      <c r="E126" s="196"/>
      <c r="F126" s="196"/>
      <c r="G126" s="196"/>
      <c r="H126" s="196"/>
      <c r="I126" s="196" t="s">
        <v>296</v>
      </c>
      <c r="J126" s="196">
        <v>1</v>
      </c>
      <c r="K126" s="199" t="s">
        <v>34</v>
      </c>
      <c r="L126" s="199">
        <v>1</v>
      </c>
      <c r="M126" s="199" t="s">
        <v>34</v>
      </c>
      <c r="N126" s="199">
        <f>C98</f>
        <v>0.15</v>
      </c>
      <c r="O126" s="199" t="s">
        <v>34</v>
      </c>
      <c r="P126" s="199">
        <f>E98</f>
        <v>0.2</v>
      </c>
      <c r="Q126" s="196"/>
      <c r="R126" s="196"/>
      <c r="S126" s="196"/>
      <c r="T126" s="197"/>
    </row>
    <row r="127" spans="1:20">
      <c r="A127" s="195"/>
      <c r="C127" s="196"/>
      <c r="D127" s="196"/>
      <c r="E127" s="196"/>
      <c r="F127" s="196"/>
      <c r="G127" s="196"/>
      <c r="H127" s="196"/>
      <c r="I127" s="196" t="s">
        <v>296</v>
      </c>
      <c r="J127" s="201">
        <f>J126*L126*N126*P126</f>
        <v>0.03</v>
      </c>
      <c r="K127" s="199" t="s">
        <v>12</v>
      </c>
      <c r="L127" s="196"/>
      <c r="M127" s="196"/>
      <c r="N127" s="196"/>
      <c r="O127" s="196"/>
      <c r="P127" s="196"/>
      <c r="Q127" s="196"/>
      <c r="R127" s="196"/>
      <c r="S127" s="196"/>
      <c r="T127" s="197"/>
    </row>
    <row r="128" spans="1:20">
      <c r="A128" s="195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7"/>
    </row>
    <row r="129" spans="1:20">
      <c r="A129" s="195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7"/>
    </row>
    <row r="130" spans="1:20">
      <c r="A130" s="195"/>
      <c r="C130" s="196"/>
      <c r="D130" s="196"/>
      <c r="E130" s="196"/>
      <c r="F130" s="196" t="s">
        <v>312</v>
      </c>
      <c r="G130" s="196"/>
      <c r="H130" s="196"/>
      <c r="I130" s="196" t="s">
        <v>296</v>
      </c>
      <c r="J130" s="196" t="s">
        <v>311</v>
      </c>
      <c r="K130" s="199" t="s">
        <v>34</v>
      </c>
      <c r="L130" s="199" t="s">
        <v>307</v>
      </c>
      <c r="M130" s="199" t="s">
        <v>34</v>
      </c>
      <c r="N130" s="199" t="s">
        <v>310</v>
      </c>
      <c r="O130" s="199" t="s">
        <v>34</v>
      </c>
      <c r="P130" s="199" t="s">
        <v>313</v>
      </c>
      <c r="Q130" s="196"/>
      <c r="R130" s="196"/>
      <c r="S130" s="196"/>
      <c r="T130" s="197"/>
    </row>
    <row r="131" spans="1:20">
      <c r="A131" s="195"/>
      <c r="B131" s="196"/>
      <c r="C131" s="196"/>
      <c r="D131" s="204"/>
      <c r="E131" s="204"/>
      <c r="F131" s="196"/>
      <c r="G131" s="196"/>
      <c r="H131" s="196"/>
      <c r="I131" s="196" t="s">
        <v>296</v>
      </c>
      <c r="J131" s="196">
        <v>1</v>
      </c>
      <c r="K131" s="199" t="s">
        <v>34</v>
      </c>
      <c r="L131" s="199">
        <v>1</v>
      </c>
      <c r="M131" s="199" t="s">
        <v>34</v>
      </c>
      <c r="N131" s="199">
        <f>E98</f>
        <v>0.2</v>
      </c>
      <c r="O131" s="199" t="s">
        <v>34</v>
      </c>
      <c r="P131" s="199">
        <v>2</v>
      </c>
      <c r="Q131" s="196"/>
      <c r="R131" s="196"/>
      <c r="S131" s="196"/>
      <c r="T131" s="197"/>
    </row>
    <row r="132" spans="1:20">
      <c r="A132" s="195"/>
      <c r="B132" s="196"/>
      <c r="C132" s="196"/>
      <c r="D132" s="204"/>
      <c r="E132" s="204"/>
      <c r="F132" s="196"/>
      <c r="G132" s="196"/>
      <c r="H132" s="196"/>
      <c r="I132" s="196" t="s">
        <v>296</v>
      </c>
      <c r="J132" s="201">
        <f>J131*L131*N131*P131*J122</f>
        <v>13.333333333333336</v>
      </c>
      <c r="K132" s="199" t="s">
        <v>10</v>
      </c>
      <c r="L132" s="196"/>
      <c r="M132" s="196"/>
      <c r="N132" s="196"/>
      <c r="O132" s="196"/>
      <c r="P132" s="196"/>
      <c r="Q132" s="196"/>
      <c r="R132" s="196"/>
      <c r="S132" s="196"/>
      <c r="T132" s="197"/>
    </row>
    <row r="133" spans="1:20">
      <c r="A133" s="195"/>
      <c r="B133" s="196"/>
      <c r="C133" s="196"/>
      <c r="D133" s="204"/>
      <c r="E133" s="204"/>
      <c r="F133" s="196"/>
      <c r="G133" s="196"/>
      <c r="H133" s="196"/>
      <c r="I133" s="205"/>
      <c r="J133" s="206"/>
      <c r="K133" s="205"/>
      <c r="L133" s="196"/>
      <c r="M133" s="196"/>
      <c r="N133" s="196"/>
      <c r="O133" s="196"/>
      <c r="P133" s="196"/>
      <c r="Q133" s="196"/>
      <c r="R133" s="196"/>
      <c r="S133" s="196"/>
      <c r="T133" s="197"/>
    </row>
    <row r="134" spans="1:20">
      <c r="A134" s="195"/>
      <c r="B134" s="196"/>
      <c r="C134" s="196"/>
      <c r="D134" s="196"/>
      <c r="E134" s="196"/>
      <c r="F134" s="207" t="s">
        <v>314</v>
      </c>
      <c r="G134" s="207"/>
      <c r="H134" s="207"/>
      <c r="I134" s="207"/>
      <c r="J134" s="207"/>
      <c r="K134" s="207"/>
      <c r="L134" s="196"/>
      <c r="M134" s="196"/>
      <c r="N134" s="196"/>
      <c r="O134" s="196"/>
      <c r="P134" s="196"/>
      <c r="Q134" s="196"/>
      <c r="R134" s="196"/>
      <c r="S134" s="196"/>
      <c r="T134" s="197"/>
    </row>
    <row r="135" spans="1:20">
      <c r="A135" s="208"/>
      <c r="F135" s="209" t="s">
        <v>315</v>
      </c>
      <c r="G135" s="210"/>
      <c r="H135" s="210"/>
      <c r="I135" s="210" t="s">
        <v>296</v>
      </c>
      <c r="J135" s="211">
        <f>S118/J127</f>
        <v>147.52160000000003</v>
      </c>
      <c r="K135" s="210" t="s">
        <v>85</v>
      </c>
      <c r="T135" s="212"/>
    </row>
    <row r="136" spans="1:20" ht="15" thickBot="1">
      <c r="A136" s="213"/>
      <c r="B136" s="214"/>
      <c r="C136" s="214"/>
      <c r="D136" s="214"/>
      <c r="E136" s="214"/>
      <c r="F136" s="215" t="s">
        <v>316</v>
      </c>
      <c r="G136" s="216"/>
      <c r="H136" s="216"/>
      <c r="I136" s="216" t="s">
        <v>296</v>
      </c>
      <c r="J136" s="217">
        <f>J132/2</f>
        <v>6.6666666666666679</v>
      </c>
      <c r="K136" s="216" t="s">
        <v>10</v>
      </c>
      <c r="L136" s="214"/>
      <c r="M136" s="214"/>
      <c r="N136" s="214"/>
      <c r="O136" s="214"/>
      <c r="P136" s="214"/>
      <c r="Q136" s="214"/>
      <c r="R136" s="214"/>
      <c r="S136" s="214"/>
      <c r="T136" s="218"/>
    </row>
  </sheetData>
  <mergeCells count="47"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9:A51"/>
    <mergeCell ref="B49:F51"/>
    <mergeCell ref="G49:I49"/>
    <mergeCell ref="J49:M49"/>
    <mergeCell ref="H5:H6"/>
    <mergeCell ref="I5:I6"/>
    <mergeCell ref="J5:J6"/>
    <mergeCell ref="K5:K6"/>
    <mergeCell ref="L5:L6"/>
    <mergeCell ref="T49:T51"/>
    <mergeCell ref="G50:G51"/>
    <mergeCell ref="H50:H51"/>
    <mergeCell ref="I50:I51"/>
    <mergeCell ref="J50:J51"/>
    <mergeCell ref="K50:K51"/>
    <mergeCell ref="L50:L51"/>
    <mergeCell ref="M50:M51"/>
    <mergeCell ref="R50:R51"/>
    <mergeCell ref="R49:S49"/>
    <mergeCell ref="N49:P49"/>
    <mergeCell ref="A94:A96"/>
    <mergeCell ref="B94:F96"/>
    <mergeCell ref="G94:I94"/>
    <mergeCell ref="J94:M94"/>
    <mergeCell ref="N94:P94"/>
    <mergeCell ref="T94:T96"/>
    <mergeCell ref="G95:G96"/>
    <mergeCell ref="H95:H96"/>
    <mergeCell ref="I95:I96"/>
    <mergeCell ref="J95:J96"/>
    <mergeCell ref="K95:K96"/>
    <mergeCell ref="L95:L96"/>
    <mergeCell ref="M95:M96"/>
    <mergeCell ref="R95:R96"/>
    <mergeCell ref="R94:S94"/>
  </mergeCells>
  <pageMargins left="0.75" right="0.75" top="1" bottom="1" header="0.51180555555555596" footer="0.51180555555555596"/>
  <pageSetup paperSize="9" scale="48" orientation="portrait" horizontalDpi="1200" verticalDpi="1200" r:id="rId1"/>
  <rowBreaks count="1" manualBreakCount="1">
    <brk id="91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209"/>
  <sheetViews>
    <sheetView view="pageBreakPreview" topLeftCell="A127" zoomScale="70" zoomScaleNormal="85" zoomScaleSheetLayoutView="70" workbookViewId="0">
      <selection activeCell="D232" sqref="D232"/>
    </sheetView>
  </sheetViews>
  <sheetFormatPr defaultColWidth="9.08984375" defaultRowHeight="14.5"/>
  <cols>
    <col min="1" max="1" width="9.08984375" style="142"/>
    <col min="2" max="2" width="12.36328125" style="142" customWidth="1"/>
    <col min="3" max="9" width="9.08984375" style="142"/>
    <col min="10" max="13" width="7.36328125" style="142" customWidth="1"/>
    <col min="14" max="25" width="9.08984375" style="142"/>
    <col min="26" max="26" width="16.08984375" style="142" customWidth="1"/>
    <col min="27" max="16384" width="9.08984375" style="142"/>
  </cols>
  <sheetData>
    <row r="1" spans="1:20" ht="18.5">
      <c r="A1" s="618" t="s">
        <v>273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</row>
    <row r="2" spans="1:20" ht="18.5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</row>
    <row r="4" spans="1:20">
      <c r="A4" s="604" t="s">
        <v>274</v>
      </c>
      <c r="B4" s="607" t="s">
        <v>597</v>
      </c>
      <c r="C4" s="608"/>
      <c r="D4" s="608"/>
      <c r="E4" s="608"/>
      <c r="F4" s="609"/>
      <c r="G4" s="603" t="s">
        <v>276</v>
      </c>
      <c r="H4" s="603"/>
      <c r="I4" s="603"/>
      <c r="J4" s="615" t="s">
        <v>277</v>
      </c>
      <c r="K4" s="616"/>
      <c r="L4" s="616"/>
      <c r="M4" s="616"/>
      <c r="N4" s="615" t="s">
        <v>278</v>
      </c>
      <c r="O4" s="616"/>
      <c r="P4" s="617"/>
      <c r="Q4" s="143" t="s">
        <v>279</v>
      </c>
      <c r="R4" s="603" t="s">
        <v>280</v>
      </c>
      <c r="S4" s="603"/>
      <c r="T4" s="591" t="s">
        <v>281</v>
      </c>
    </row>
    <row r="5" spans="1:20">
      <c r="A5" s="605"/>
      <c r="B5" s="610"/>
      <c r="C5" s="611"/>
      <c r="D5" s="611"/>
      <c r="E5" s="611"/>
      <c r="F5" s="612"/>
      <c r="G5" s="594" t="s">
        <v>282</v>
      </c>
      <c r="H5" s="596" t="s">
        <v>283</v>
      </c>
      <c r="I5" s="598" t="s">
        <v>284</v>
      </c>
      <c r="J5" s="600" t="s">
        <v>3</v>
      </c>
      <c r="K5" s="600" t="s">
        <v>4</v>
      </c>
      <c r="L5" s="600" t="s">
        <v>5</v>
      </c>
      <c r="M5" s="600" t="s">
        <v>6</v>
      </c>
      <c r="N5" s="144" t="s">
        <v>285</v>
      </c>
      <c r="O5" s="144" t="s">
        <v>279</v>
      </c>
      <c r="P5" s="144" t="s">
        <v>286</v>
      </c>
      <c r="Q5" s="144" t="s">
        <v>287</v>
      </c>
      <c r="R5" s="600" t="s">
        <v>288</v>
      </c>
      <c r="S5" s="145" t="s">
        <v>289</v>
      </c>
      <c r="T5" s="592"/>
    </row>
    <row r="6" spans="1:20">
      <c r="A6" s="606"/>
      <c r="B6" s="613"/>
      <c r="C6" s="597"/>
      <c r="D6" s="597"/>
      <c r="E6" s="597"/>
      <c r="F6" s="614"/>
      <c r="G6" s="595"/>
      <c r="H6" s="597"/>
      <c r="I6" s="599"/>
      <c r="J6" s="601"/>
      <c r="K6" s="601"/>
      <c r="L6" s="601"/>
      <c r="M6" s="601"/>
      <c r="N6" s="146" t="s">
        <v>290</v>
      </c>
      <c r="O6" s="146" t="s">
        <v>291</v>
      </c>
      <c r="P6" s="146" t="s">
        <v>291</v>
      </c>
      <c r="Q6" s="146" t="s">
        <v>290</v>
      </c>
      <c r="R6" s="602"/>
      <c r="S6" s="146" t="s">
        <v>292</v>
      </c>
      <c r="T6" s="593"/>
    </row>
    <row r="7" spans="1:20">
      <c r="A7" s="147"/>
      <c r="B7" s="148"/>
      <c r="C7" s="149" t="s">
        <v>4</v>
      </c>
      <c r="D7" s="149"/>
      <c r="E7" s="149" t="s">
        <v>31</v>
      </c>
      <c r="F7" s="150"/>
      <c r="G7" s="151"/>
      <c r="H7" s="152"/>
      <c r="I7" s="153"/>
      <c r="J7" s="153"/>
      <c r="K7" s="153"/>
      <c r="L7" s="153"/>
      <c r="M7" s="153"/>
      <c r="N7" s="154"/>
      <c r="O7" s="154"/>
      <c r="P7" s="154"/>
      <c r="Q7" s="154"/>
      <c r="R7" s="154"/>
      <c r="S7" s="154"/>
      <c r="T7" s="155"/>
    </row>
    <row r="8" spans="1:20">
      <c r="A8" s="156" t="s">
        <v>9</v>
      </c>
      <c r="B8" s="157" t="s">
        <v>318</v>
      </c>
      <c r="C8" s="158">
        <v>0.15</v>
      </c>
      <c r="D8" s="158" t="s">
        <v>34</v>
      </c>
      <c r="E8" s="158">
        <v>0.35</v>
      </c>
      <c r="F8" s="159"/>
      <c r="G8" s="160"/>
      <c r="H8" s="161"/>
      <c r="I8" s="162"/>
      <c r="J8" s="162"/>
      <c r="K8" s="162"/>
      <c r="L8" s="162"/>
      <c r="M8" s="162"/>
      <c r="N8" s="163"/>
      <c r="O8" s="163"/>
      <c r="P8" s="163"/>
      <c r="Q8" s="163"/>
      <c r="R8" s="163"/>
      <c r="S8" s="163"/>
      <c r="T8" s="164"/>
    </row>
    <row r="9" spans="1:20">
      <c r="A9" s="165"/>
      <c r="B9" s="157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3"/>
      <c r="P9" s="163"/>
      <c r="Q9" s="163"/>
      <c r="R9" s="163"/>
      <c r="S9" s="163"/>
      <c r="T9" s="164"/>
    </row>
    <row r="10" spans="1:20">
      <c r="A10" s="166">
        <v>1</v>
      </c>
      <c r="B10" s="167" t="s">
        <v>294</v>
      </c>
      <c r="C10" s="168"/>
      <c r="D10" s="168"/>
      <c r="E10" s="168"/>
      <c r="F10" s="168"/>
      <c r="G10" s="160"/>
      <c r="H10" s="169"/>
      <c r="I10" s="162"/>
      <c r="J10" s="162"/>
      <c r="K10" s="162"/>
      <c r="L10" s="162"/>
      <c r="M10" s="162"/>
      <c r="N10" s="163"/>
      <c r="O10" s="163"/>
      <c r="P10" s="163"/>
      <c r="Q10" s="163"/>
      <c r="R10" s="163"/>
      <c r="S10" s="163"/>
      <c r="T10" s="164"/>
    </row>
    <row r="11" spans="1:20">
      <c r="A11" s="170"/>
      <c r="B11" s="142" t="s">
        <v>295</v>
      </c>
      <c r="C11" s="168"/>
      <c r="D11" s="168" t="s">
        <v>296</v>
      </c>
      <c r="E11" s="168"/>
      <c r="F11" s="168">
        <f>1/4</f>
        <v>0.25</v>
      </c>
      <c r="G11" s="160"/>
      <c r="H11" s="169">
        <v>8</v>
      </c>
      <c r="I11" s="162">
        <v>150</v>
      </c>
      <c r="J11" s="171">
        <f>C8-0.04-0.04</f>
        <v>6.9999999999999979E-2</v>
      </c>
      <c r="K11" s="171">
        <f>E8-0.04-0.04</f>
        <v>0.27</v>
      </c>
      <c r="L11" s="171"/>
      <c r="M11" s="171"/>
      <c r="N11" s="163">
        <f>(J11+K11)*2</f>
        <v>0.67999999999999994</v>
      </c>
      <c r="O11" s="163">
        <f>F11/(I11/1000)</f>
        <v>1.6666666666666667</v>
      </c>
      <c r="P11" s="163">
        <v>2</v>
      </c>
      <c r="Q11" s="163">
        <f>N11*O11*P11</f>
        <v>2.2666666666666666</v>
      </c>
      <c r="R11" s="163">
        <f>(H11^2)*0.006165</f>
        <v>0.39456000000000002</v>
      </c>
      <c r="S11" s="163">
        <f>Q11*R11</f>
        <v>0.89433600000000002</v>
      </c>
      <c r="T11" s="164"/>
    </row>
    <row r="12" spans="1:20">
      <c r="A12" s="170"/>
      <c r="B12" s="167"/>
      <c r="C12" s="168"/>
      <c r="D12" s="168"/>
      <c r="E12" s="168"/>
      <c r="F12" s="168"/>
      <c r="G12" s="160"/>
      <c r="H12" s="169"/>
      <c r="I12" s="162"/>
      <c r="J12" s="171"/>
      <c r="K12" s="171"/>
      <c r="L12" s="171"/>
      <c r="M12" s="171"/>
      <c r="N12" s="163"/>
      <c r="O12" s="163"/>
      <c r="P12" s="163"/>
      <c r="Q12" s="163"/>
      <c r="R12" s="163"/>
      <c r="S12" s="163"/>
      <c r="T12" s="164"/>
    </row>
    <row r="13" spans="1:20">
      <c r="A13" s="170"/>
      <c r="B13" s="167" t="s">
        <v>297</v>
      </c>
      <c r="C13" s="168"/>
      <c r="D13" s="168" t="s">
        <v>296</v>
      </c>
      <c r="E13" s="168"/>
      <c r="F13" s="168">
        <f>1/2</f>
        <v>0.5</v>
      </c>
      <c r="G13" s="160"/>
      <c r="H13" s="169">
        <v>8</v>
      </c>
      <c r="I13" s="162">
        <v>200</v>
      </c>
      <c r="J13" s="171">
        <f>C8-0.04-0.04</f>
        <v>6.9999999999999979E-2</v>
      </c>
      <c r="K13" s="171">
        <f>E8-0.04-0.04</f>
        <v>0.27</v>
      </c>
      <c r="L13" s="171"/>
      <c r="M13" s="171"/>
      <c r="N13" s="163">
        <f>(J13+K13)*2</f>
        <v>0.67999999999999994</v>
      </c>
      <c r="O13" s="163">
        <f>F13/(I13/1000)</f>
        <v>2.5</v>
      </c>
      <c r="P13" s="163">
        <v>1</v>
      </c>
      <c r="Q13" s="163">
        <f>N13*O13*P13</f>
        <v>1.6999999999999997</v>
      </c>
      <c r="R13" s="163">
        <f>(H13^2)*0.006165</f>
        <v>0.39456000000000002</v>
      </c>
      <c r="S13" s="163">
        <f>Q13*R13</f>
        <v>0.6707519999999999</v>
      </c>
      <c r="T13" s="164"/>
    </row>
    <row r="14" spans="1:20">
      <c r="A14" s="170"/>
      <c r="B14" s="167"/>
      <c r="C14" s="168"/>
      <c r="D14" s="168"/>
      <c r="E14" s="168"/>
      <c r="F14" s="168"/>
      <c r="G14" s="160"/>
      <c r="H14" s="169"/>
      <c r="I14" s="162"/>
      <c r="J14" s="171"/>
      <c r="K14" s="171"/>
      <c r="L14" s="171"/>
      <c r="M14" s="171"/>
      <c r="N14" s="163"/>
      <c r="O14" s="163"/>
      <c r="P14" s="163"/>
      <c r="Q14" s="163"/>
      <c r="R14" s="163"/>
      <c r="S14" s="163"/>
      <c r="T14" s="164"/>
    </row>
    <row r="15" spans="1:20">
      <c r="A15" s="170"/>
      <c r="B15" s="167"/>
      <c r="C15" s="168"/>
      <c r="D15" s="168"/>
      <c r="E15" s="168"/>
      <c r="F15" s="168"/>
      <c r="G15" s="160"/>
      <c r="H15" s="169"/>
      <c r="I15" s="162"/>
      <c r="J15" s="171"/>
      <c r="K15" s="171"/>
      <c r="L15" s="171"/>
      <c r="M15" s="171"/>
      <c r="N15" s="163"/>
      <c r="O15" s="163"/>
      <c r="P15" s="163"/>
      <c r="Q15" s="163"/>
      <c r="R15" s="163"/>
      <c r="S15" s="163"/>
      <c r="T15" s="164"/>
    </row>
    <row r="16" spans="1:20">
      <c r="A16" s="166">
        <v>2</v>
      </c>
      <c r="B16" s="167" t="s">
        <v>298</v>
      </c>
      <c r="C16" s="168"/>
      <c r="D16" s="168"/>
      <c r="E16" s="168"/>
      <c r="F16" s="168"/>
      <c r="G16" s="160"/>
      <c r="H16" s="169"/>
      <c r="I16" s="162"/>
      <c r="J16" s="171"/>
      <c r="K16" s="171"/>
      <c r="L16" s="171"/>
      <c r="M16" s="171"/>
      <c r="N16" s="163"/>
      <c r="O16" s="163"/>
      <c r="P16" s="163"/>
      <c r="Q16" s="163"/>
      <c r="R16" s="163"/>
      <c r="S16" s="163"/>
      <c r="T16" s="164"/>
    </row>
    <row r="17" spans="1:20">
      <c r="A17" s="170"/>
      <c r="B17" s="167" t="s">
        <v>299</v>
      </c>
      <c r="C17" s="168"/>
      <c r="D17" s="168" t="s">
        <v>296</v>
      </c>
      <c r="E17" s="168"/>
      <c r="F17" s="168"/>
      <c r="G17" s="160">
        <v>2</v>
      </c>
      <c r="H17" s="169">
        <v>13</v>
      </c>
      <c r="I17" s="162"/>
      <c r="J17" s="171">
        <v>1</v>
      </c>
      <c r="K17" s="171"/>
      <c r="L17" s="171"/>
      <c r="M17" s="171"/>
      <c r="N17" s="163">
        <v>1</v>
      </c>
      <c r="O17" s="163">
        <f>G17</f>
        <v>2</v>
      </c>
      <c r="P17" s="163">
        <v>1</v>
      </c>
      <c r="Q17" s="163">
        <f>N17*O17*P17</f>
        <v>2</v>
      </c>
      <c r="R17" s="163">
        <f>(H17^2)*0.006165</f>
        <v>1.041885</v>
      </c>
      <c r="S17" s="163">
        <f>Q17*R17</f>
        <v>2.0837699999999999</v>
      </c>
      <c r="T17" s="164"/>
    </row>
    <row r="18" spans="1:20">
      <c r="A18" s="170"/>
      <c r="B18" s="167"/>
      <c r="C18" s="168"/>
      <c r="D18" s="168"/>
      <c r="E18" s="168"/>
      <c r="F18" s="168"/>
      <c r="G18" s="160"/>
      <c r="H18" s="169"/>
      <c r="I18" s="162"/>
      <c r="J18" s="171"/>
      <c r="K18" s="171"/>
      <c r="L18" s="171"/>
      <c r="M18" s="171"/>
      <c r="N18" s="163"/>
      <c r="O18" s="163"/>
      <c r="P18" s="163"/>
      <c r="Q18" s="163"/>
      <c r="R18" s="163"/>
      <c r="S18" s="163"/>
      <c r="T18" s="164"/>
    </row>
    <row r="19" spans="1:20">
      <c r="A19" s="170"/>
      <c r="B19" s="167" t="s">
        <v>300</v>
      </c>
      <c r="C19" s="168"/>
      <c r="D19" s="168" t="s">
        <v>296</v>
      </c>
      <c r="E19" s="168"/>
      <c r="F19" s="168"/>
      <c r="G19" s="160">
        <v>2</v>
      </c>
      <c r="H19" s="169">
        <v>13</v>
      </c>
      <c r="I19" s="162"/>
      <c r="J19" s="171">
        <v>1</v>
      </c>
      <c r="K19" s="171"/>
      <c r="L19" s="171"/>
      <c r="M19" s="171"/>
      <c r="N19" s="163">
        <v>1</v>
      </c>
      <c r="O19" s="163">
        <f>G19</f>
        <v>2</v>
      </c>
      <c r="P19" s="163">
        <v>1</v>
      </c>
      <c r="Q19" s="163">
        <f>N19*O19*P19</f>
        <v>2</v>
      </c>
      <c r="R19" s="163">
        <f>(H19^2)*0.006165</f>
        <v>1.041885</v>
      </c>
      <c r="S19" s="163">
        <f>Q19*R19</f>
        <v>2.0837699999999999</v>
      </c>
      <c r="T19" s="164"/>
    </row>
    <row r="20" spans="1:20">
      <c r="A20" s="172"/>
      <c r="B20" s="167"/>
      <c r="C20" s="168"/>
      <c r="D20" s="168"/>
      <c r="E20" s="168"/>
      <c r="F20" s="168"/>
      <c r="G20" s="160"/>
      <c r="H20" s="169"/>
      <c r="I20" s="162"/>
      <c r="J20" s="171"/>
      <c r="K20" s="173"/>
      <c r="L20" s="171"/>
      <c r="M20" s="171"/>
      <c r="N20" s="163"/>
      <c r="O20" s="163"/>
      <c r="P20" s="163"/>
      <c r="Q20" s="163"/>
      <c r="R20" s="163"/>
      <c r="S20" s="163"/>
      <c r="T20" s="164"/>
    </row>
    <row r="21" spans="1:20">
      <c r="A21" s="172"/>
      <c r="B21" s="167" t="s">
        <v>301</v>
      </c>
      <c r="C21" s="168"/>
      <c r="D21" s="168" t="s">
        <v>296</v>
      </c>
      <c r="E21" s="168"/>
      <c r="F21" s="168"/>
      <c r="G21" s="160">
        <v>2</v>
      </c>
      <c r="H21" s="169">
        <v>13</v>
      </c>
      <c r="I21" s="162"/>
      <c r="J21" s="171">
        <v>1</v>
      </c>
      <c r="K21" s="171"/>
      <c r="L21" s="171"/>
      <c r="M21" s="171"/>
      <c r="N21" s="163">
        <v>1</v>
      </c>
      <c r="O21" s="163">
        <f>G21</f>
        <v>2</v>
      </c>
      <c r="P21" s="163">
        <v>1</v>
      </c>
      <c r="Q21" s="163">
        <f>N21*O21*P21</f>
        <v>2</v>
      </c>
      <c r="R21" s="163">
        <f>(H21^2)*0.006165</f>
        <v>1.041885</v>
      </c>
      <c r="S21" s="163">
        <f>Q21*R21</f>
        <v>2.0837699999999999</v>
      </c>
      <c r="T21" s="164"/>
    </row>
    <row r="22" spans="1:20">
      <c r="A22" s="170"/>
      <c r="B22" s="167"/>
      <c r="C22" s="168"/>
      <c r="D22" s="168"/>
      <c r="E22" s="168"/>
      <c r="F22" s="168"/>
      <c r="G22" s="160"/>
      <c r="H22" s="169"/>
      <c r="I22" s="162"/>
      <c r="J22" s="171"/>
      <c r="K22" s="171"/>
      <c r="L22" s="171"/>
      <c r="M22" s="171"/>
      <c r="N22" s="163"/>
      <c r="O22" s="163"/>
      <c r="P22" s="163"/>
      <c r="Q22" s="163"/>
      <c r="R22" s="163"/>
      <c r="S22" s="163"/>
      <c r="T22" s="164"/>
    </row>
    <row r="23" spans="1:20">
      <c r="A23" s="174"/>
      <c r="B23" s="175"/>
      <c r="C23" s="176"/>
      <c r="D23" s="176"/>
      <c r="E23" s="176"/>
      <c r="F23" s="477"/>
      <c r="G23" s="478"/>
      <c r="H23" s="479"/>
      <c r="I23" s="480"/>
      <c r="J23" s="480"/>
      <c r="K23" s="480"/>
      <c r="L23" s="480"/>
      <c r="M23" s="480"/>
      <c r="N23" s="481"/>
      <c r="O23" s="180"/>
      <c r="P23" s="180"/>
      <c r="Q23" s="180"/>
      <c r="R23" s="180"/>
      <c r="S23" s="180"/>
      <c r="T23" s="181"/>
    </row>
    <row r="24" spans="1:20">
      <c r="A24" s="182"/>
      <c r="B24" s="167"/>
      <c r="C24" s="168"/>
      <c r="D24" s="168"/>
      <c r="E24" s="168"/>
      <c r="F24" s="168"/>
      <c r="G24" s="160"/>
      <c r="H24" s="161"/>
      <c r="I24" s="162"/>
      <c r="J24" s="162"/>
      <c r="K24" s="162"/>
      <c r="L24" s="162"/>
      <c r="M24" s="162"/>
      <c r="N24" s="163"/>
      <c r="O24" s="163"/>
      <c r="P24" s="163"/>
      <c r="Q24" s="163"/>
      <c r="R24" s="163"/>
      <c r="S24" s="163"/>
      <c r="T24" s="164"/>
    </row>
    <row r="25" spans="1:20">
      <c r="A25" s="182"/>
      <c r="B25" s="167"/>
      <c r="C25" s="168"/>
      <c r="D25" s="168"/>
      <c r="E25" s="168"/>
      <c r="F25" s="168"/>
      <c r="G25" s="160"/>
      <c r="H25" s="169" t="s">
        <v>302</v>
      </c>
      <c r="I25" s="162">
        <v>10</v>
      </c>
      <c r="J25" s="162"/>
      <c r="K25" s="162"/>
      <c r="L25" s="162"/>
      <c r="M25" s="162"/>
      <c r="N25" s="183" t="s">
        <v>303</v>
      </c>
      <c r="O25" s="184">
        <v>12</v>
      </c>
      <c r="P25" s="185" t="s">
        <v>304</v>
      </c>
      <c r="Q25" s="186">
        <f>SUM(Q11:Q13)/O25</f>
        <v>0.33055555555555555</v>
      </c>
      <c r="R25" s="163" t="s">
        <v>305</v>
      </c>
      <c r="S25" s="186">
        <f>SUM(S11:S13)</f>
        <v>1.5650879999999998</v>
      </c>
      <c r="T25" s="187" t="s">
        <v>85</v>
      </c>
    </row>
    <row r="26" spans="1:20">
      <c r="A26" s="182"/>
      <c r="B26" s="167"/>
      <c r="C26" s="168"/>
      <c r="D26" s="168"/>
      <c r="E26" s="168"/>
      <c r="F26" s="168"/>
      <c r="G26" s="160"/>
      <c r="H26" s="169" t="s">
        <v>302</v>
      </c>
      <c r="I26" s="162">
        <v>13</v>
      </c>
      <c r="J26" s="162"/>
      <c r="K26" s="162"/>
      <c r="L26" s="162"/>
      <c r="M26" s="162"/>
      <c r="N26" s="183" t="s">
        <v>303</v>
      </c>
      <c r="O26" s="184">
        <v>12</v>
      </c>
      <c r="P26" s="185" t="s">
        <v>304</v>
      </c>
      <c r="Q26" s="186">
        <f>SUM(Q17:Q19)/O26</f>
        <v>0.33333333333333331</v>
      </c>
      <c r="R26" s="163" t="s">
        <v>305</v>
      </c>
      <c r="S26" s="186">
        <f>SUM(S17:S21)</f>
        <v>6.2513100000000001</v>
      </c>
      <c r="T26" s="187" t="s">
        <v>85</v>
      </c>
    </row>
    <row r="27" spans="1:20">
      <c r="A27" s="189"/>
      <c r="B27" s="175"/>
      <c r="C27" s="176"/>
      <c r="D27" s="176"/>
      <c r="E27" s="176"/>
      <c r="F27" s="176"/>
      <c r="G27" s="177"/>
      <c r="H27" s="178"/>
      <c r="I27" s="179"/>
      <c r="J27" s="179"/>
      <c r="K27" s="179"/>
      <c r="L27" s="179"/>
      <c r="M27" s="179"/>
      <c r="N27" s="180"/>
      <c r="O27" s="180"/>
      <c r="P27" s="180"/>
      <c r="Q27" s="180"/>
      <c r="R27" s="180"/>
      <c r="S27" s="180"/>
      <c r="T27" s="181"/>
    </row>
    <row r="28" spans="1:20">
      <c r="A28" s="190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2" t="s">
        <v>306</v>
      </c>
      <c r="S28" s="193">
        <f>SUM(S25:S26)</f>
        <v>7.8163979999999995</v>
      </c>
      <c r="T28" s="194" t="s">
        <v>85</v>
      </c>
    </row>
    <row r="29" spans="1:20">
      <c r="A29" s="195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7"/>
    </row>
    <row r="30" spans="1:20">
      <c r="A30" s="195"/>
      <c r="C30" s="196"/>
      <c r="D30" s="196"/>
      <c r="E30" s="196"/>
      <c r="F30" s="198" t="s">
        <v>319</v>
      </c>
      <c r="G30" s="196"/>
      <c r="H30" s="196"/>
      <c r="I30" s="196" t="s">
        <v>296</v>
      </c>
      <c r="J30" s="199" t="s">
        <v>307</v>
      </c>
      <c r="K30" s="199" t="s">
        <v>308</v>
      </c>
      <c r="L30" s="199" t="s">
        <v>309</v>
      </c>
      <c r="M30" s="199" t="s">
        <v>34</v>
      </c>
      <c r="N30" s="199" t="s">
        <v>310</v>
      </c>
      <c r="Q30" s="196"/>
      <c r="R30" s="196"/>
      <c r="S30" s="196"/>
      <c r="T30" s="197"/>
    </row>
    <row r="31" spans="1:20">
      <c r="A31" s="195"/>
      <c r="C31" s="196"/>
      <c r="D31" s="196"/>
      <c r="E31" s="196"/>
      <c r="F31" s="196"/>
      <c r="G31" s="196"/>
      <c r="H31" s="196"/>
      <c r="I31" s="196" t="s">
        <v>296</v>
      </c>
      <c r="J31" s="199">
        <v>1</v>
      </c>
      <c r="K31" s="199" t="s">
        <v>308</v>
      </c>
      <c r="L31" s="199">
        <f>C8</f>
        <v>0.15</v>
      </c>
      <c r="M31" s="199" t="s">
        <v>34</v>
      </c>
      <c r="N31" s="199">
        <f>E8</f>
        <v>0.35</v>
      </c>
      <c r="Q31" s="196"/>
      <c r="R31" s="196"/>
      <c r="S31" s="196"/>
      <c r="T31" s="197"/>
    </row>
    <row r="32" spans="1:20">
      <c r="A32" s="195"/>
      <c r="C32" s="196"/>
      <c r="D32" s="196"/>
      <c r="E32" s="196"/>
      <c r="F32" s="196"/>
      <c r="G32" s="196"/>
      <c r="H32" s="196"/>
      <c r="I32" s="196" t="s">
        <v>296</v>
      </c>
      <c r="J32" s="219">
        <f>J31/(L31*N31)</f>
        <v>19.047619047619047</v>
      </c>
      <c r="K32" s="199" t="s">
        <v>49</v>
      </c>
      <c r="L32" s="196"/>
      <c r="M32" s="196"/>
      <c r="N32" s="196"/>
      <c r="O32" s="196"/>
      <c r="P32" s="196"/>
      <c r="Q32" s="196"/>
      <c r="R32" s="196"/>
      <c r="S32" s="196"/>
      <c r="T32" s="197"/>
    </row>
    <row r="33" spans="1:26">
      <c r="A33" s="195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7"/>
    </row>
    <row r="34" spans="1:26">
      <c r="A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7"/>
    </row>
    <row r="35" spans="1:26">
      <c r="A35" s="195"/>
      <c r="C35" s="196"/>
      <c r="D35" s="196"/>
      <c r="E35" s="196"/>
      <c r="F35" s="196" t="s">
        <v>312</v>
      </c>
      <c r="G35" s="196"/>
      <c r="H35" s="196"/>
      <c r="I35" s="196" t="s">
        <v>296</v>
      </c>
      <c r="J35" s="196" t="s">
        <v>311</v>
      </c>
      <c r="K35" s="199" t="s">
        <v>34</v>
      </c>
      <c r="L35" s="199" t="s">
        <v>309</v>
      </c>
      <c r="M35" s="199" t="s">
        <v>43</v>
      </c>
      <c r="N35" s="199" t="s">
        <v>310</v>
      </c>
      <c r="O35" s="199" t="s">
        <v>34</v>
      </c>
      <c r="P35" s="199" t="s">
        <v>313</v>
      </c>
      <c r="Q35" s="220"/>
      <c r="R35" s="196"/>
      <c r="S35" s="196"/>
      <c r="T35" s="197"/>
    </row>
    <row r="36" spans="1:26">
      <c r="A36" s="195"/>
      <c r="B36" s="196"/>
      <c r="C36" s="196"/>
      <c r="D36" s="204"/>
      <c r="E36" s="204"/>
      <c r="F36" s="196"/>
      <c r="G36" s="196"/>
      <c r="H36" s="196"/>
      <c r="I36" s="196" t="s">
        <v>296</v>
      </c>
      <c r="J36" s="196">
        <v>1</v>
      </c>
      <c r="K36" s="199" t="s">
        <v>34</v>
      </c>
      <c r="L36" s="200">
        <f>C8</f>
        <v>0.15</v>
      </c>
      <c r="M36" s="199" t="s">
        <v>43</v>
      </c>
      <c r="N36" s="199">
        <f>E8</f>
        <v>0.35</v>
      </c>
      <c r="O36" s="199" t="s">
        <v>34</v>
      </c>
      <c r="P36" s="199">
        <v>2</v>
      </c>
      <c r="Q36" s="220"/>
      <c r="R36" s="196"/>
      <c r="S36" s="196"/>
      <c r="T36" s="197"/>
      <c r="Y36" s="202"/>
      <c r="Z36" s="203"/>
    </row>
    <row r="37" spans="1:26">
      <c r="A37" s="195"/>
      <c r="B37" s="196"/>
      <c r="C37" s="196"/>
      <c r="D37" s="204"/>
      <c r="E37" s="204"/>
      <c r="F37" s="196"/>
      <c r="G37" s="196"/>
      <c r="H37" s="196"/>
      <c r="I37" s="196" t="s">
        <v>296</v>
      </c>
      <c r="J37" s="201">
        <f>J36*(L36+(N36*P36))</f>
        <v>0.85</v>
      </c>
      <c r="K37" s="199" t="s">
        <v>10</v>
      </c>
      <c r="L37" s="196"/>
      <c r="M37" s="196"/>
      <c r="N37" s="196"/>
      <c r="O37" s="196"/>
      <c r="P37" s="196"/>
      <c r="Q37" s="196"/>
      <c r="R37" s="196"/>
      <c r="S37" s="196"/>
      <c r="T37" s="197"/>
    </row>
    <row r="38" spans="1:26">
      <c r="A38" s="195"/>
      <c r="B38" s="196"/>
      <c r="C38" s="196"/>
      <c r="D38" s="204"/>
      <c r="E38" s="204"/>
      <c r="F38" s="196"/>
      <c r="G38" s="196"/>
      <c r="H38" s="196"/>
      <c r="I38" s="205"/>
      <c r="J38" s="206"/>
      <c r="K38" s="205"/>
      <c r="L38" s="196"/>
      <c r="M38" s="196"/>
      <c r="N38" s="196"/>
      <c r="O38" s="196"/>
      <c r="P38" s="196"/>
      <c r="Q38" s="196"/>
      <c r="R38" s="196"/>
      <c r="S38" s="196"/>
      <c r="T38" s="197"/>
    </row>
    <row r="39" spans="1:26">
      <c r="A39" s="195"/>
      <c r="B39" s="196"/>
      <c r="C39" s="196"/>
      <c r="D39" s="196"/>
      <c r="E39" s="196"/>
      <c r="F39" s="207" t="s">
        <v>314</v>
      </c>
      <c r="G39" s="207"/>
      <c r="H39" s="207"/>
      <c r="I39" s="207"/>
      <c r="J39" s="207"/>
      <c r="K39" s="207"/>
      <c r="L39" s="196"/>
      <c r="M39" s="196"/>
      <c r="N39" s="196"/>
      <c r="O39" s="196"/>
      <c r="P39" s="196"/>
      <c r="Q39" s="196"/>
      <c r="R39" s="196"/>
      <c r="S39" s="196"/>
      <c r="T39" s="197"/>
    </row>
    <row r="40" spans="1:26">
      <c r="A40" s="208"/>
      <c r="F40" s="209" t="s">
        <v>315</v>
      </c>
      <c r="G40" s="210"/>
      <c r="H40" s="210"/>
      <c r="I40" s="210" t="s">
        <v>296</v>
      </c>
      <c r="J40" s="211">
        <f>J32*S28</f>
        <v>148.88377142857141</v>
      </c>
      <c r="K40" s="210" t="s">
        <v>85</v>
      </c>
      <c r="T40" s="212"/>
      <c r="X40" s="221"/>
      <c r="Y40" s="202"/>
    </row>
    <row r="41" spans="1:26" ht="15" thickBot="1">
      <c r="A41" s="213"/>
      <c r="B41" s="214"/>
      <c r="C41" s="214"/>
      <c r="D41" s="214"/>
      <c r="E41" s="214"/>
      <c r="F41" s="215" t="s">
        <v>316</v>
      </c>
      <c r="G41" s="216"/>
      <c r="H41" s="216"/>
      <c r="I41" s="216" t="s">
        <v>296</v>
      </c>
      <c r="J41" s="222">
        <f>J37*J32/2</f>
        <v>8.0952380952380949</v>
      </c>
      <c r="K41" s="216" t="s">
        <v>10</v>
      </c>
      <c r="L41" s="214"/>
      <c r="M41" s="214"/>
      <c r="N41" s="214"/>
      <c r="O41" s="214"/>
      <c r="P41" s="214"/>
      <c r="Q41" s="214"/>
      <c r="R41" s="214"/>
      <c r="S41" s="214"/>
      <c r="T41" s="218"/>
    </row>
    <row r="43" spans="1:26" ht="15" thickBot="1"/>
    <row r="44" spans="1:26">
      <c r="A44" s="604" t="s">
        <v>274</v>
      </c>
      <c r="B44" s="607" t="s">
        <v>597</v>
      </c>
      <c r="C44" s="608"/>
      <c r="D44" s="608"/>
      <c r="E44" s="608"/>
      <c r="F44" s="609"/>
      <c r="G44" s="603" t="s">
        <v>276</v>
      </c>
      <c r="H44" s="603"/>
      <c r="I44" s="603"/>
      <c r="J44" s="615" t="s">
        <v>277</v>
      </c>
      <c r="K44" s="616"/>
      <c r="L44" s="616"/>
      <c r="M44" s="616"/>
      <c r="N44" s="615" t="s">
        <v>278</v>
      </c>
      <c r="O44" s="616"/>
      <c r="P44" s="617"/>
      <c r="Q44" s="143" t="s">
        <v>279</v>
      </c>
      <c r="R44" s="603" t="s">
        <v>280</v>
      </c>
      <c r="S44" s="603"/>
      <c r="T44" s="591" t="s">
        <v>281</v>
      </c>
      <c r="Y44" s="221"/>
    </row>
    <row r="45" spans="1:26">
      <c r="A45" s="605"/>
      <c r="B45" s="610"/>
      <c r="C45" s="611"/>
      <c r="D45" s="611"/>
      <c r="E45" s="611"/>
      <c r="F45" s="612"/>
      <c r="G45" s="594" t="s">
        <v>282</v>
      </c>
      <c r="H45" s="596" t="s">
        <v>283</v>
      </c>
      <c r="I45" s="598" t="s">
        <v>284</v>
      </c>
      <c r="J45" s="600" t="s">
        <v>3</v>
      </c>
      <c r="K45" s="600" t="s">
        <v>4</v>
      </c>
      <c r="L45" s="600" t="s">
        <v>5</v>
      </c>
      <c r="M45" s="600" t="s">
        <v>6</v>
      </c>
      <c r="N45" s="144" t="s">
        <v>285</v>
      </c>
      <c r="O45" s="144" t="s">
        <v>279</v>
      </c>
      <c r="P45" s="144" t="s">
        <v>286</v>
      </c>
      <c r="Q45" s="144" t="s">
        <v>287</v>
      </c>
      <c r="R45" s="600" t="s">
        <v>288</v>
      </c>
      <c r="S45" s="145" t="s">
        <v>289</v>
      </c>
      <c r="T45" s="592"/>
    </row>
    <row r="46" spans="1:26">
      <c r="A46" s="606"/>
      <c r="B46" s="613"/>
      <c r="C46" s="597"/>
      <c r="D46" s="597"/>
      <c r="E46" s="597"/>
      <c r="F46" s="614"/>
      <c r="G46" s="595"/>
      <c r="H46" s="597"/>
      <c r="I46" s="599"/>
      <c r="J46" s="601"/>
      <c r="K46" s="601"/>
      <c r="L46" s="601"/>
      <c r="M46" s="601"/>
      <c r="N46" s="146" t="s">
        <v>290</v>
      </c>
      <c r="O46" s="146" t="s">
        <v>291</v>
      </c>
      <c r="P46" s="146" t="s">
        <v>291</v>
      </c>
      <c r="Q46" s="146" t="s">
        <v>290</v>
      </c>
      <c r="R46" s="602"/>
      <c r="S46" s="146" t="s">
        <v>292</v>
      </c>
      <c r="T46" s="593"/>
    </row>
    <row r="47" spans="1:26">
      <c r="A47" s="147"/>
      <c r="B47" s="148"/>
      <c r="C47" s="149" t="s">
        <v>4</v>
      </c>
      <c r="D47" s="149"/>
      <c r="E47" s="149" t="s">
        <v>31</v>
      </c>
      <c r="F47" s="150"/>
      <c r="G47" s="151"/>
      <c r="H47" s="152"/>
      <c r="I47" s="153"/>
      <c r="J47" s="153"/>
      <c r="K47" s="153"/>
      <c r="L47" s="153"/>
      <c r="M47" s="153"/>
      <c r="N47" s="154"/>
      <c r="O47" s="154"/>
      <c r="P47" s="154"/>
      <c r="Q47" s="154"/>
      <c r="R47" s="154"/>
      <c r="S47" s="154"/>
      <c r="T47" s="155"/>
    </row>
    <row r="48" spans="1:26">
      <c r="A48" s="156" t="s">
        <v>9</v>
      </c>
      <c r="B48" s="157" t="s">
        <v>320</v>
      </c>
      <c r="C48" s="158">
        <v>0.15</v>
      </c>
      <c r="D48" s="158" t="s">
        <v>34</v>
      </c>
      <c r="E48" s="158">
        <v>0.3</v>
      </c>
      <c r="F48" s="159"/>
      <c r="G48" s="160"/>
      <c r="H48" s="161"/>
      <c r="I48" s="162"/>
      <c r="J48" s="162"/>
      <c r="K48" s="162"/>
      <c r="L48" s="162"/>
      <c r="M48" s="162"/>
      <c r="N48" s="163"/>
      <c r="O48" s="163"/>
      <c r="P48" s="163"/>
      <c r="Q48" s="163"/>
      <c r="R48" s="163"/>
      <c r="S48" s="163"/>
      <c r="T48" s="164"/>
    </row>
    <row r="49" spans="1:20">
      <c r="A49" s="165"/>
      <c r="B49" s="157"/>
      <c r="C49" s="159"/>
      <c r="D49" s="159"/>
      <c r="E49" s="159"/>
      <c r="F49" s="159"/>
      <c r="G49" s="160"/>
      <c r="H49" s="161"/>
      <c r="I49" s="162"/>
      <c r="J49" s="162"/>
      <c r="K49" s="162"/>
      <c r="L49" s="162"/>
      <c r="M49" s="162"/>
      <c r="N49" s="163"/>
      <c r="O49" s="163"/>
      <c r="P49" s="163"/>
      <c r="Q49" s="163"/>
      <c r="R49" s="163"/>
      <c r="S49" s="163"/>
      <c r="T49" s="164"/>
    </row>
    <row r="50" spans="1:20">
      <c r="A50" s="166">
        <v>1</v>
      </c>
      <c r="B50" s="167" t="s">
        <v>294</v>
      </c>
      <c r="C50" s="168"/>
      <c r="D50" s="168"/>
      <c r="E50" s="168"/>
      <c r="F50" s="168"/>
      <c r="G50" s="160"/>
      <c r="H50" s="169"/>
      <c r="I50" s="162"/>
      <c r="J50" s="162"/>
      <c r="K50" s="162"/>
      <c r="L50" s="162"/>
      <c r="M50" s="162"/>
      <c r="N50" s="163"/>
      <c r="O50" s="163"/>
      <c r="P50" s="163"/>
      <c r="Q50" s="163"/>
      <c r="R50" s="163"/>
      <c r="S50" s="163"/>
      <c r="T50" s="164"/>
    </row>
    <row r="51" spans="1:20">
      <c r="A51" s="170"/>
      <c r="B51" s="142" t="s">
        <v>295</v>
      </c>
      <c r="C51" s="168"/>
      <c r="D51" s="168" t="s">
        <v>296</v>
      </c>
      <c r="E51" s="168"/>
      <c r="F51" s="168">
        <f>1/4</f>
        <v>0.25</v>
      </c>
      <c r="G51" s="160"/>
      <c r="H51" s="169">
        <v>8</v>
      </c>
      <c r="I51" s="162">
        <v>150</v>
      </c>
      <c r="J51" s="171">
        <f>C48-0.04-0.04</f>
        <v>6.9999999999999979E-2</v>
      </c>
      <c r="K51" s="171">
        <f>E48-0.04-0.04</f>
        <v>0.22</v>
      </c>
      <c r="L51" s="171"/>
      <c r="M51" s="171"/>
      <c r="N51" s="163">
        <f>(J51+K51)*2</f>
        <v>0.57999999999999996</v>
      </c>
      <c r="O51" s="163">
        <f>F51/(I51/1000)</f>
        <v>1.6666666666666667</v>
      </c>
      <c r="P51" s="163">
        <v>2</v>
      </c>
      <c r="Q51" s="163">
        <f>N51*O51*P51</f>
        <v>1.9333333333333333</v>
      </c>
      <c r="R51" s="163">
        <f>(H51^2)*0.006165</f>
        <v>0.39456000000000002</v>
      </c>
      <c r="S51" s="163">
        <f>Q51*R51</f>
        <v>0.76281600000000005</v>
      </c>
      <c r="T51" s="164"/>
    </row>
    <row r="52" spans="1:20">
      <c r="A52" s="170"/>
      <c r="B52" s="167"/>
      <c r="C52" s="168"/>
      <c r="D52" s="168"/>
      <c r="E52" s="168"/>
      <c r="F52" s="168"/>
      <c r="G52" s="160"/>
      <c r="H52" s="169"/>
      <c r="I52" s="162"/>
      <c r="J52" s="171"/>
      <c r="K52" s="171"/>
      <c r="L52" s="171"/>
      <c r="M52" s="171"/>
      <c r="N52" s="163"/>
      <c r="O52" s="163"/>
      <c r="P52" s="163"/>
      <c r="Q52" s="163"/>
      <c r="R52" s="163"/>
      <c r="S52" s="163"/>
      <c r="T52" s="164"/>
    </row>
    <row r="53" spans="1:20">
      <c r="A53" s="170"/>
      <c r="B53" s="167" t="s">
        <v>297</v>
      </c>
      <c r="C53" s="168"/>
      <c r="D53" s="168" t="s">
        <v>296</v>
      </c>
      <c r="E53" s="168"/>
      <c r="F53" s="168">
        <f>1/2</f>
        <v>0.5</v>
      </c>
      <c r="G53" s="160"/>
      <c r="H53" s="169">
        <v>8</v>
      </c>
      <c r="I53" s="162">
        <v>200</v>
      </c>
      <c r="J53" s="171">
        <f>C48-0.04-0.04</f>
        <v>6.9999999999999979E-2</v>
      </c>
      <c r="K53" s="171">
        <f>E48-0.04-0.04</f>
        <v>0.22</v>
      </c>
      <c r="L53" s="171"/>
      <c r="M53" s="171"/>
      <c r="N53" s="163">
        <f>(J53+K53)*2</f>
        <v>0.57999999999999996</v>
      </c>
      <c r="O53" s="163">
        <f>F53/(I53/1000)</f>
        <v>2.5</v>
      </c>
      <c r="P53" s="163">
        <v>1</v>
      </c>
      <c r="Q53" s="163">
        <f>N53*O53*P53</f>
        <v>1.45</v>
      </c>
      <c r="R53" s="163">
        <f>(H53^2)*0.006165</f>
        <v>0.39456000000000002</v>
      </c>
      <c r="S53" s="163">
        <f>Q53*R53</f>
        <v>0.57211200000000006</v>
      </c>
      <c r="T53" s="164"/>
    </row>
    <row r="54" spans="1:20">
      <c r="A54" s="170"/>
      <c r="B54" s="167"/>
      <c r="C54" s="168"/>
      <c r="D54" s="168"/>
      <c r="E54" s="168"/>
      <c r="F54" s="168"/>
      <c r="G54" s="160"/>
      <c r="H54" s="169"/>
      <c r="I54" s="162"/>
      <c r="J54" s="171"/>
      <c r="K54" s="171"/>
      <c r="L54" s="171"/>
      <c r="M54" s="171"/>
      <c r="N54" s="163"/>
      <c r="O54" s="163"/>
      <c r="P54" s="163"/>
      <c r="Q54" s="163"/>
      <c r="R54" s="163"/>
      <c r="S54" s="163"/>
      <c r="T54" s="164"/>
    </row>
    <row r="55" spans="1:20">
      <c r="A55" s="170"/>
      <c r="B55" s="167"/>
      <c r="C55" s="168"/>
      <c r="D55" s="168"/>
      <c r="E55" s="168"/>
      <c r="F55" s="168"/>
      <c r="G55" s="160"/>
      <c r="H55" s="169"/>
      <c r="I55" s="162"/>
      <c r="J55" s="171"/>
      <c r="K55" s="171"/>
      <c r="L55" s="171"/>
      <c r="M55" s="171"/>
      <c r="N55" s="163"/>
      <c r="O55" s="163"/>
      <c r="P55" s="163"/>
      <c r="Q55" s="163"/>
      <c r="R55" s="163"/>
      <c r="S55" s="163"/>
      <c r="T55" s="164"/>
    </row>
    <row r="56" spans="1:20">
      <c r="A56" s="166">
        <v>2</v>
      </c>
      <c r="B56" s="167" t="s">
        <v>298</v>
      </c>
      <c r="C56" s="168"/>
      <c r="D56" s="168"/>
      <c r="E56" s="168"/>
      <c r="F56" s="168"/>
      <c r="G56" s="160"/>
      <c r="H56" s="169"/>
      <c r="I56" s="162"/>
      <c r="J56" s="171"/>
      <c r="K56" s="171"/>
      <c r="L56" s="171"/>
      <c r="M56" s="171"/>
      <c r="N56" s="163"/>
      <c r="O56" s="163"/>
      <c r="P56" s="163"/>
      <c r="Q56" s="163"/>
      <c r="R56" s="163"/>
      <c r="S56" s="163"/>
      <c r="T56" s="164"/>
    </row>
    <row r="57" spans="1:20">
      <c r="A57" s="170"/>
      <c r="B57" s="167" t="s">
        <v>299</v>
      </c>
      <c r="C57" s="168"/>
      <c r="D57" s="168" t="s">
        <v>296</v>
      </c>
      <c r="E57" s="168"/>
      <c r="F57" s="168"/>
      <c r="G57" s="160">
        <v>2</v>
      </c>
      <c r="H57" s="169">
        <v>13</v>
      </c>
      <c r="I57" s="162"/>
      <c r="J57" s="171">
        <v>1</v>
      </c>
      <c r="K57" s="171"/>
      <c r="L57" s="171"/>
      <c r="M57" s="171"/>
      <c r="N57" s="163">
        <v>1</v>
      </c>
      <c r="O57" s="163">
        <f t="shared" ref="O57:O59" si="0">G57</f>
        <v>2</v>
      </c>
      <c r="P57" s="163">
        <v>1</v>
      </c>
      <c r="Q57" s="163">
        <f t="shared" ref="Q57:Q59" si="1">N57*O57*P57</f>
        <v>2</v>
      </c>
      <c r="R57" s="163">
        <f t="shared" ref="R57:R59" si="2">(H57^2)*0.006165</f>
        <v>1.041885</v>
      </c>
      <c r="S57" s="163">
        <f t="shared" ref="S57:S59" si="3">Q57*R57</f>
        <v>2.0837699999999999</v>
      </c>
      <c r="T57" s="164"/>
    </row>
    <row r="58" spans="1:20">
      <c r="A58" s="170"/>
      <c r="B58" s="167"/>
      <c r="C58" s="168"/>
      <c r="D58" s="168"/>
      <c r="E58" s="168"/>
      <c r="F58" s="168"/>
      <c r="G58" s="160"/>
      <c r="H58" s="169"/>
      <c r="I58" s="162"/>
      <c r="J58" s="171"/>
      <c r="K58" s="171"/>
      <c r="L58" s="171"/>
      <c r="M58" s="171"/>
      <c r="N58" s="163"/>
      <c r="O58" s="163"/>
      <c r="P58" s="163"/>
      <c r="Q58" s="163"/>
      <c r="R58" s="163"/>
      <c r="S58" s="163"/>
      <c r="T58" s="164"/>
    </row>
    <row r="59" spans="1:20">
      <c r="A59" s="170"/>
      <c r="B59" s="167" t="s">
        <v>300</v>
      </c>
      <c r="C59" s="168"/>
      <c r="D59" s="168" t="s">
        <v>296</v>
      </c>
      <c r="E59" s="168"/>
      <c r="F59" s="168"/>
      <c r="G59" s="160">
        <v>2</v>
      </c>
      <c r="H59" s="169">
        <v>13</v>
      </c>
      <c r="I59" s="162"/>
      <c r="J59" s="171">
        <v>1</v>
      </c>
      <c r="K59" s="171"/>
      <c r="L59" s="171"/>
      <c r="M59" s="171"/>
      <c r="N59" s="163">
        <v>1</v>
      </c>
      <c r="O59" s="163">
        <f t="shared" si="0"/>
        <v>2</v>
      </c>
      <c r="P59" s="163">
        <v>1</v>
      </c>
      <c r="Q59" s="163">
        <f t="shared" si="1"/>
        <v>2</v>
      </c>
      <c r="R59" s="163">
        <f t="shared" si="2"/>
        <v>1.041885</v>
      </c>
      <c r="S59" s="163">
        <f t="shared" si="3"/>
        <v>2.0837699999999999</v>
      </c>
      <c r="T59" s="164"/>
    </row>
    <row r="60" spans="1:20">
      <c r="A60" s="172"/>
      <c r="B60" s="167"/>
      <c r="C60" s="168"/>
      <c r="D60" s="168"/>
      <c r="E60" s="168"/>
      <c r="F60" s="168"/>
      <c r="G60" s="160"/>
      <c r="H60" s="169"/>
      <c r="I60" s="162"/>
      <c r="J60" s="171"/>
      <c r="K60" s="173"/>
      <c r="L60" s="171"/>
      <c r="M60" s="171"/>
      <c r="N60" s="163"/>
      <c r="O60" s="163"/>
      <c r="P60" s="163"/>
      <c r="Q60" s="163"/>
      <c r="R60" s="163"/>
      <c r="S60" s="163"/>
      <c r="T60" s="164"/>
    </row>
    <row r="61" spans="1:20">
      <c r="A61" s="172"/>
      <c r="B61" s="167" t="s">
        <v>301</v>
      </c>
      <c r="C61" s="168"/>
      <c r="D61" s="168" t="s">
        <v>296</v>
      </c>
      <c r="E61" s="168"/>
      <c r="F61" s="168"/>
      <c r="G61" s="160">
        <v>2</v>
      </c>
      <c r="H61" s="169">
        <v>13</v>
      </c>
      <c r="I61" s="162"/>
      <c r="J61" s="171">
        <v>1</v>
      </c>
      <c r="K61" s="171"/>
      <c r="L61" s="171"/>
      <c r="M61" s="171"/>
      <c r="N61" s="163">
        <v>1</v>
      </c>
      <c r="O61" s="163">
        <f t="shared" ref="O61" si="4">G61</f>
        <v>2</v>
      </c>
      <c r="P61" s="163">
        <v>1</v>
      </c>
      <c r="Q61" s="163">
        <f t="shared" ref="Q61" si="5">N61*O61*P61</f>
        <v>2</v>
      </c>
      <c r="R61" s="163">
        <f t="shared" ref="R61" si="6">(H61^2)*0.006165</f>
        <v>1.041885</v>
      </c>
      <c r="S61" s="163">
        <f t="shared" ref="S61" si="7">Q61*R61</f>
        <v>2.0837699999999999</v>
      </c>
      <c r="T61" s="164"/>
    </row>
    <row r="62" spans="1:20">
      <c r="A62" s="170"/>
      <c r="B62" s="167"/>
      <c r="C62" s="168"/>
      <c r="D62" s="168"/>
      <c r="E62" s="168"/>
      <c r="F62" s="168"/>
      <c r="G62" s="160"/>
      <c r="H62" s="169"/>
      <c r="I62" s="162"/>
      <c r="J62" s="171"/>
      <c r="K62" s="171"/>
      <c r="L62" s="171"/>
      <c r="M62" s="171"/>
      <c r="N62" s="163"/>
      <c r="O62" s="163"/>
      <c r="P62" s="163"/>
      <c r="Q62" s="163"/>
      <c r="R62" s="163"/>
      <c r="S62" s="163"/>
      <c r="T62" s="164"/>
    </row>
    <row r="63" spans="1:20">
      <c r="A63" s="174"/>
      <c r="B63" s="175"/>
      <c r="C63" s="176"/>
      <c r="D63" s="176"/>
      <c r="E63" s="176"/>
      <c r="F63" s="176"/>
      <c r="G63" s="177"/>
      <c r="H63" s="178"/>
      <c r="I63" s="179"/>
      <c r="J63" s="179"/>
      <c r="K63" s="179"/>
      <c r="L63" s="179"/>
      <c r="M63" s="179"/>
      <c r="N63" s="180"/>
      <c r="O63" s="180"/>
      <c r="P63" s="180"/>
      <c r="Q63" s="180"/>
      <c r="R63" s="180"/>
      <c r="S63" s="180"/>
      <c r="T63" s="181"/>
    </row>
    <row r="64" spans="1:20">
      <c r="A64" s="182"/>
      <c r="B64" s="167"/>
      <c r="C64" s="168"/>
      <c r="D64" s="168"/>
      <c r="E64" s="168"/>
      <c r="F64" s="168"/>
      <c r="G64" s="160"/>
      <c r="H64" s="161"/>
      <c r="I64" s="162"/>
      <c r="J64" s="162"/>
      <c r="K64" s="162"/>
      <c r="L64" s="162"/>
      <c r="M64" s="162"/>
      <c r="N64" s="163"/>
      <c r="O64" s="163"/>
      <c r="P64" s="163"/>
      <c r="Q64" s="163"/>
      <c r="R64" s="163"/>
      <c r="S64" s="163"/>
      <c r="T64" s="164"/>
    </row>
    <row r="65" spans="1:27">
      <c r="A65" s="182"/>
      <c r="B65" s="167"/>
      <c r="C65" s="168"/>
      <c r="D65" s="168"/>
      <c r="E65" s="168"/>
      <c r="F65" s="168"/>
      <c r="G65" s="160"/>
      <c r="H65" s="169" t="s">
        <v>302</v>
      </c>
      <c r="I65" s="162">
        <v>8</v>
      </c>
      <c r="J65" s="162"/>
      <c r="K65" s="162"/>
      <c r="L65" s="162"/>
      <c r="M65" s="162"/>
      <c r="N65" s="183" t="s">
        <v>303</v>
      </c>
      <c r="O65" s="184">
        <v>12</v>
      </c>
      <c r="P65" s="185" t="s">
        <v>304</v>
      </c>
      <c r="Q65" s="186">
        <f>SUM(Q51:Q53)/O65</f>
        <v>0.28194444444444444</v>
      </c>
      <c r="R65" s="163" t="s">
        <v>305</v>
      </c>
      <c r="S65" s="186">
        <f>SUM(S51:S53)</f>
        <v>1.3349280000000001</v>
      </c>
      <c r="T65" s="187" t="s">
        <v>85</v>
      </c>
    </row>
    <row r="66" spans="1:27">
      <c r="A66" s="182"/>
      <c r="B66" s="167"/>
      <c r="C66" s="168"/>
      <c r="D66" s="168"/>
      <c r="E66" s="168"/>
      <c r="F66" s="168"/>
      <c r="G66" s="160"/>
      <c r="H66" s="169" t="s">
        <v>302</v>
      </c>
      <c r="I66" s="162">
        <v>13</v>
      </c>
      <c r="J66" s="162"/>
      <c r="K66" s="162"/>
      <c r="L66" s="162"/>
      <c r="M66" s="162"/>
      <c r="N66" s="183" t="s">
        <v>303</v>
      </c>
      <c r="O66" s="184">
        <v>12</v>
      </c>
      <c r="P66" s="185" t="s">
        <v>304</v>
      </c>
      <c r="Q66" s="186">
        <f>SUM(Q57:Q62)/O66</f>
        <v>0.5</v>
      </c>
      <c r="R66" s="163" t="s">
        <v>305</v>
      </c>
      <c r="S66" s="186">
        <f>SUM(S57:S61)</f>
        <v>6.2513100000000001</v>
      </c>
      <c r="T66" s="187" t="s">
        <v>85</v>
      </c>
    </row>
    <row r="67" spans="1:27">
      <c r="A67" s="189"/>
      <c r="B67" s="175"/>
      <c r="C67" s="176"/>
      <c r="D67" s="176"/>
      <c r="E67" s="176"/>
      <c r="F67" s="176"/>
      <c r="G67" s="177"/>
      <c r="H67" s="178"/>
      <c r="I67" s="179"/>
      <c r="J67" s="179"/>
      <c r="K67" s="179"/>
      <c r="L67" s="179"/>
      <c r="M67" s="179"/>
      <c r="N67" s="180"/>
      <c r="O67" s="180"/>
      <c r="P67" s="180"/>
      <c r="Q67" s="180"/>
      <c r="R67" s="180"/>
      <c r="S67" s="180"/>
      <c r="T67" s="181"/>
    </row>
    <row r="68" spans="1:27">
      <c r="A68" s="19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2" t="s">
        <v>306</v>
      </c>
      <c r="S68" s="193">
        <f>SUM(S65:S66)</f>
        <v>7.5862379999999998</v>
      </c>
      <c r="T68" s="194" t="s">
        <v>85</v>
      </c>
    </row>
    <row r="69" spans="1:27">
      <c r="A69" s="195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7"/>
      <c r="Y69" s="202"/>
      <c r="Z69" s="203"/>
    </row>
    <row r="70" spans="1:27">
      <c r="A70" s="195"/>
      <c r="C70" s="196"/>
      <c r="D70" s="196"/>
      <c r="E70" s="196"/>
      <c r="F70" s="198" t="s">
        <v>319</v>
      </c>
      <c r="G70" s="196"/>
      <c r="H70" s="196"/>
      <c r="I70" s="196" t="s">
        <v>296</v>
      </c>
      <c r="J70" s="199" t="s">
        <v>307</v>
      </c>
      <c r="K70" s="199" t="s">
        <v>308</v>
      </c>
      <c r="L70" s="199" t="s">
        <v>309</v>
      </c>
      <c r="M70" s="199" t="s">
        <v>34</v>
      </c>
      <c r="N70" s="199" t="s">
        <v>310</v>
      </c>
      <c r="Q70" s="196"/>
      <c r="R70" s="196"/>
      <c r="S70" s="196"/>
      <c r="T70" s="197"/>
      <c r="AA70" s="202"/>
    </row>
    <row r="71" spans="1:27">
      <c r="A71" s="195"/>
      <c r="C71" s="196"/>
      <c r="D71" s="196"/>
      <c r="E71" s="196"/>
      <c r="F71" s="196"/>
      <c r="G71" s="196"/>
      <c r="H71" s="196"/>
      <c r="I71" s="196" t="s">
        <v>296</v>
      </c>
      <c r="J71" s="199">
        <v>1</v>
      </c>
      <c r="K71" s="199" t="s">
        <v>308</v>
      </c>
      <c r="L71" s="199">
        <f>C48</f>
        <v>0.15</v>
      </c>
      <c r="M71" s="199" t="s">
        <v>34</v>
      </c>
      <c r="N71" s="199">
        <f>E48</f>
        <v>0.3</v>
      </c>
      <c r="Q71" s="196"/>
      <c r="R71" s="196"/>
      <c r="S71" s="196"/>
      <c r="T71" s="197"/>
    </row>
    <row r="72" spans="1:27">
      <c r="A72" s="195"/>
      <c r="C72" s="196"/>
      <c r="D72" s="196"/>
      <c r="E72" s="196"/>
      <c r="F72" s="196"/>
      <c r="G72" s="196"/>
      <c r="H72" s="196"/>
      <c r="I72" s="196" t="s">
        <v>296</v>
      </c>
      <c r="J72" s="219">
        <f>J71/(L71*N71)</f>
        <v>22.222222222222221</v>
      </c>
      <c r="K72" s="199" t="s">
        <v>49</v>
      </c>
      <c r="L72" s="196"/>
      <c r="M72" s="196"/>
      <c r="N72" s="196"/>
      <c r="O72" s="196"/>
      <c r="P72" s="196"/>
      <c r="Q72" s="196"/>
      <c r="R72" s="196"/>
      <c r="S72" s="196"/>
      <c r="T72" s="197"/>
    </row>
    <row r="73" spans="1:27">
      <c r="A73" s="195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7"/>
      <c r="X73" s="221"/>
      <c r="Y73" s="202"/>
    </row>
    <row r="74" spans="1:27">
      <c r="A74" s="195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7"/>
    </row>
    <row r="75" spans="1:27">
      <c r="A75" s="195"/>
      <c r="C75" s="196"/>
      <c r="D75" s="196"/>
      <c r="E75" s="196"/>
      <c r="F75" s="196" t="s">
        <v>312</v>
      </c>
      <c r="G75" s="196"/>
      <c r="H75" s="196"/>
      <c r="I75" s="196" t="s">
        <v>296</v>
      </c>
      <c r="J75" s="196" t="s">
        <v>311</v>
      </c>
      <c r="K75" s="199" t="s">
        <v>34</v>
      </c>
      <c r="L75" s="199" t="s">
        <v>309</v>
      </c>
      <c r="M75" s="199" t="s">
        <v>43</v>
      </c>
      <c r="N75" s="199" t="s">
        <v>310</v>
      </c>
      <c r="O75" s="199" t="s">
        <v>34</v>
      </c>
      <c r="P75" s="199" t="s">
        <v>313</v>
      </c>
      <c r="Q75" s="220"/>
      <c r="R75" s="196"/>
      <c r="S75" s="196"/>
      <c r="T75" s="197"/>
    </row>
    <row r="76" spans="1:27">
      <c r="A76" s="195"/>
      <c r="B76" s="196"/>
      <c r="C76" s="196"/>
      <c r="D76" s="204"/>
      <c r="E76" s="204"/>
      <c r="F76" s="196"/>
      <c r="G76" s="196"/>
      <c r="H76" s="196"/>
      <c r="I76" s="196" t="s">
        <v>296</v>
      </c>
      <c r="J76" s="196">
        <v>1</v>
      </c>
      <c r="K76" s="199" t="s">
        <v>34</v>
      </c>
      <c r="L76" s="200">
        <v>0</v>
      </c>
      <c r="M76" s="199" t="s">
        <v>43</v>
      </c>
      <c r="N76" s="199">
        <f>E48</f>
        <v>0.3</v>
      </c>
      <c r="O76" s="199" t="s">
        <v>34</v>
      </c>
      <c r="P76" s="199">
        <v>2</v>
      </c>
      <c r="Q76" s="220"/>
      <c r="R76" s="196"/>
      <c r="S76" s="196"/>
      <c r="T76" s="197"/>
    </row>
    <row r="77" spans="1:27">
      <c r="A77" s="195"/>
      <c r="B77" s="196"/>
      <c r="C77" s="196"/>
      <c r="D77" s="204"/>
      <c r="E77" s="204"/>
      <c r="F77" s="196"/>
      <c r="G77" s="196"/>
      <c r="H77" s="196"/>
      <c r="I77" s="196" t="s">
        <v>296</v>
      </c>
      <c r="J77" s="201">
        <f>J76*(L76+(N76*P76))</f>
        <v>0.6</v>
      </c>
      <c r="K77" s="199" t="s">
        <v>10</v>
      </c>
      <c r="L77" s="196"/>
      <c r="M77" s="196"/>
      <c r="N77" s="196"/>
      <c r="O77" s="196"/>
      <c r="P77" s="196"/>
      <c r="Q77" s="196"/>
      <c r="R77" s="196"/>
      <c r="S77" s="196"/>
      <c r="T77" s="197"/>
      <c r="Y77" s="221"/>
    </row>
    <row r="78" spans="1:27">
      <c r="A78" s="195"/>
      <c r="B78" s="196"/>
      <c r="C78" s="196"/>
      <c r="D78" s="204"/>
      <c r="E78" s="204"/>
      <c r="F78" s="196"/>
      <c r="G78" s="196"/>
      <c r="H78" s="196"/>
      <c r="I78" s="205"/>
      <c r="J78" s="206"/>
      <c r="K78" s="205"/>
      <c r="L78" s="196"/>
      <c r="M78" s="196"/>
      <c r="N78" s="196"/>
      <c r="O78" s="196"/>
      <c r="P78" s="196"/>
      <c r="Q78" s="196"/>
      <c r="R78" s="196"/>
      <c r="S78" s="196"/>
      <c r="T78" s="197"/>
    </row>
    <row r="79" spans="1:27">
      <c r="A79" s="195"/>
      <c r="B79" s="196"/>
      <c r="C79" s="196"/>
      <c r="D79" s="196"/>
      <c r="E79" s="196"/>
      <c r="F79" s="207" t="s">
        <v>314</v>
      </c>
      <c r="G79" s="207"/>
      <c r="H79" s="207"/>
      <c r="I79" s="207"/>
      <c r="J79" s="207"/>
      <c r="K79" s="207"/>
      <c r="L79" s="196"/>
      <c r="M79" s="196"/>
      <c r="N79" s="196"/>
      <c r="O79" s="196"/>
      <c r="P79" s="196"/>
      <c r="Q79" s="196"/>
      <c r="R79" s="196"/>
      <c r="S79" s="196"/>
      <c r="T79" s="197"/>
    </row>
    <row r="80" spans="1:27">
      <c r="A80" s="208"/>
      <c r="F80" s="209" t="s">
        <v>315</v>
      </c>
      <c r="G80" s="210"/>
      <c r="H80" s="210"/>
      <c r="I80" s="210" t="s">
        <v>296</v>
      </c>
      <c r="J80" s="211">
        <f>S68*J72</f>
        <v>168.58306666666667</v>
      </c>
      <c r="K80" s="210" t="s">
        <v>85</v>
      </c>
      <c r="T80" s="212"/>
    </row>
    <row r="81" spans="1:20" ht="15" thickBot="1">
      <c r="A81" s="213"/>
      <c r="B81" s="214"/>
      <c r="C81" s="214"/>
      <c r="D81" s="214"/>
      <c r="E81" s="214"/>
      <c r="F81" s="215" t="s">
        <v>316</v>
      </c>
      <c r="G81" s="216"/>
      <c r="H81" s="216"/>
      <c r="I81" s="216" t="s">
        <v>296</v>
      </c>
      <c r="J81" s="223">
        <f>J77*J72/2</f>
        <v>6.6666666666666661</v>
      </c>
      <c r="K81" s="216" t="s">
        <v>10</v>
      </c>
      <c r="L81" s="214"/>
      <c r="M81" s="214"/>
      <c r="N81" s="214"/>
      <c r="O81" s="214"/>
      <c r="P81" s="214"/>
      <c r="Q81" s="214"/>
      <c r="R81" s="214"/>
      <c r="S81" s="214"/>
      <c r="T81" s="218"/>
    </row>
    <row r="83" spans="1:20" ht="15" thickBot="1"/>
    <row r="84" spans="1:20">
      <c r="A84" s="604" t="s">
        <v>274</v>
      </c>
      <c r="B84" s="607" t="s">
        <v>597</v>
      </c>
      <c r="C84" s="608"/>
      <c r="D84" s="608"/>
      <c r="E84" s="608"/>
      <c r="F84" s="609"/>
      <c r="G84" s="603" t="s">
        <v>276</v>
      </c>
      <c r="H84" s="603"/>
      <c r="I84" s="603"/>
      <c r="J84" s="615" t="s">
        <v>277</v>
      </c>
      <c r="K84" s="616"/>
      <c r="L84" s="616"/>
      <c r="M84" s="616"/>
      <c r="N84" s="615" t="s">
        <v>278</v>
      </c>
      <c r="O84" s="616"/>
      <c r="P84" s="617"/>
      <c r="Q84" s="143" t="s">
        <v>279</v>
      </c>
      <c r="R84" s="603" t="s">
        <v>280</v>
      </c>
      <c r="S84" s="603"/>
      <c r="T84" s="591" t="s">
        <v>281</v>
      </c>
    </row>
    <row r="85" spans="1:20">
      <c r="A85" s="605"/>
      <c r="B85" s="610"/>
      <c r="C85" s="611"/>
      <c r="D85" s="611"/>
      <c r="E85" s="611"/>
      <c r="F85" s="612"/>
      <c r="G85" s="594" t="s">
        <v>282</v>
      </c>
      <c r="H85" s="596" t="s">
        <v>283</v>
      </c>
      <c r="I85" s="598" t="s">
        <v>284</v>
      </c>
      <c r="J85" s="600" t="s">
        <v>3</v>
      </c>
      <c r="K85" s="600" t="s">
        <v>4</v>
      </c>
      <c r="L85" s="600" t="s">
        <v>5</v>
      </c>
      <c r="M85" s="600" t="s">
        <v>6</v>
      </c>
      <c r="N85" s="144" t="s">
        <v>285</v>
      </c>
      <c r="O85" s="144" t="s">
        <v>279</v>
      </c>
      <c r="P85" s="144" t="s">
        <v>286</v>
      </c>
      <c r="Q85" s="144" t="s">
        <v>287</v>
      </c>
      <c r="R85" s="600" t="s">
        <v>288</v>
      </c>
      <c r="S85" s="145" t="s">
        <v>289</v>
      </c>
      <c r="T85" s="592"/>
    </row>
    <row r="86" spans="1:20">
      <c r="A86" s="606"/>
      <c r="B86" s="613"/>
      <c r="C86" s="597"/>
      <c r="D86" s="597"/>
      <c r="E86" s="597"/>
      <c r="F86" s="614"/>
      <c r="G86" s="595"/>
      <c r="H86" s="597"/>
      <c r="I86" s="599"/>
      <c r="J86" s="601"/>
      <c r="K86" s="601"/>
      <c r="L86" s="601"/>
      <c r="M86" s="601"/>
      <c r="N86" s="146" t="s">
        <v>290</v>
      </c>
      <c r="O86" s="146" t="s">
        <v>291</v>
      </c>
      <c r="P86" s="146" t="s">
        <v>291</v>
      </c>
      <c r="Q86" s="146" t="s">
        <v>290</v>
      </c>
      <c r="R86" s="602"/>
      <c r="S86" s="146" t="s">
        <v>292</v>
      </c>
      <c r="T86" s="593"/>
    </row>
    <row r="87" spans="1:20">
      <c r="A87" s="147"/>
      <c r="B87" s="148"/>
      <c r="C87" s="149" t="s">
        <v>4</v>
      </c>
      <c r="D87" s="149"/>
      <c r="E87" s="149" t="s">
        <v>31</v>
      </c>
      <c r="F87" s="150"/>
      <c r="G87" s="151"/>
      <c r="H87" s="152"/>
      <c r="I87" s="153"/>
      <c r="J87" s="153"/>
      <c r="K87" s="153"/>
      <c r="L87" s="153"/>
      <c r="M87" s="153"/>
      <c r="N87" s="154"/>
      <c r="O87" s="154"/>
      <c r="P87" s="154"/>
      <c r="Q87" s="154"/>
      <c r="R87" s="154"/>
      <c r="S87" s="154"/>
      <c r="T87" s="155"/>
    </row>
    <row r="88" spans="1:20">
      <c r="A88" s="156" t="s">
        <v>9</v>
      </c>
      <c r="B88" s="157" t="s">
        <v>321</v>
      </c>
      <c r="C88" s="158">
        <v>0.15</v>
      </c>
      <c r="D88" s="158" t="s">
        <v>34</v>
      </c>
      <c r="E88" s="158">
        <v>0.25</v>
      </c>
      <c r="F88" s="159"/>
      <c r="G88" s="160"/>
      <c r="H88" s="161"/>
      <c r="I88" s="162"/>
      <c r="J88" s="162"/>
      <c r="K88" s="162"/>
      <c r="L88" s="162"/>
      <c r="M88" s="162"/>
      <c r="N88" s="163"/>
      <c r="O88" s="163"/>
      <c r="P88" s="163"/>
      <c r="Q88" s="163"/>
      <c r="R88" s="163"/>
      <c r="S88" s="163"/>
      <c r="T88" s="164"/>
    </row>
    <row r="89" spans="1:20">
      <c r="A89" s="165"/>
      <c r="B89" s="157"/>
      <c r="C89" s="159"/>
      <c r="D89" s="159"/>
      <c r="E89" s="159"/>
      <c r="F89" s="159"/>
      <c r="G89" s="160"/>
      <c r="H89" s="161"/>
      <c r="I89" s="162"/>
      <c r="J89" s="162"/>
      <c r="K89" s="162"/>
      <c r="L89" s="162"/>
      <c r="M89" s="162"/>
      <c r="N89" s="163"/>
      <c r="O89" s="163"/>
      <c r="P89" s="163"/>
      <c r="Q89" s="163"/>
      <c r="R89" s="163"/>
      <c r="S89" s="163"/>
      <c r="T89" s="164"/>
    </row>
    <row r="90" spans="1:20">
      <c r="A90" s="166">
        <v>1</v>
      </c>
      <c r="B90" s="167" t="s">
        <v>294</v>
      </c>
      <c r="C90" s="168"/>
      <c r="D90" s="168"/>
      <c r="E90" s="168"/>
      <c r="F90" s="168"/>
      <c r="G90" s="160"/>
      <c r="H90" s="169"/>
      <c r="I90" s="162"/>
      <c r="J90" s="162"/>
      <c r="K90" s="162"/>
      <c r="L90" s="162"/>
      <c r="M90" s="162"/>
      <c r="N90" s="163"/>
      <c r="O90" s="163"/>
      <c r="P90" s="163"/>
      <c r="Q90" s="163"/>
      <c r="R90" s="163"/>
      <c r="S90" s="163"/>
      <c r="T90" s="164"/>
    </row>
    <row r="91" spans="1:20">
      <c r="A91" s="170"/>
      <c r="B91" s="142" t="s">
        <v>295</v>
      </c>
      <c r="C91" s="168"/>
      <c r="D91" s="168" t="s">
        <v>296</v>
      </c>
      <c r="E91" s="168"/>
      <c r="F91" s="168">
        <f>1/4</f>
        <v>0.25</v>
      </c>
      <c r="G91" s="160"/>
      <c r="H91" s="169">
        <v>8</v>
      </c>
      <c r="I91" s="162">
        <v>150</v>
      </c>
      <c r="J91" s="171">
        <f>C88-0.04-0.04</f>
        <v>6.9999999999999979E-2</v>
      </c>
      <c r="K91" s="171">
        <f>E88-0.04-0.04</f>
        <v>0.16999999999999998</v>
      </c>
      <c r="L91" s="171"/>
      <c r="M91" s="171"/>
      <c r="N91" s="163">
        <f>(J91+K91)*2</f>
        <v>0.47999999999999993</v>
      </c>
      <c r="O91" s="163">
        <f>F91/(I91/1000)</f>
        <v>1.6666666666666667</v>
      </c>
      <c r="P91" s="163">
        <v>2</v>
      </c>
      <c r="Q91" s="163">
        <f>N91*O91*P91</f>
        <v>1.5999999999999999</v>
      </c>
      <c r="R91" s="163">
        <f>(H91^2)*0.006165</f>
        <v>0.39456000000000002</v>
      </c>
      <c r="S91" s="163">
        <f>Q91*R91</f>
        <v>0.63129599999999997</v>
      </c>
      <c r="T91" s="164"/>
    </row>
    <row r="92" spans="1:20">
      <c r="A92" s="170"/>
      <c r="B92" s="167"/>
      <c r="C92" s="168"/>
      <c r="D92" s="168"/>
      <c r="E92" s="168"/>
      <c r="F92" s="168"/>
      <c r="G92" s="160"/>
      <c r="H92" s="169"/>
      <c r="I92" s="162"/>
      <c r="J92" s="171"/>
      <c r="K92" s="171"/>
      <c r="L92" s="171"/>
      <c r="M92" s="171"/>
      <c r="N92" s="163"/>
      <c r="O92" s="163"/>
      <c r="P92" s="163"/>
      <c r="Q92" s="163"/>
      <c r="R92" s="163"/>
      <c r="S92" s="163"/>
      <c r="T92" s="164"/>
    </row>
    <row r="93" spans="1:20">
      <c r="A93" s="170"/>
      <c r="B93" s="167" t="s">
        <v>297</v>
      </c>
      <c r="C93" s="168"/>
      <c r="D93" s="168" t="s">
        <v>296</v>
      </c>
      <c r="E93" s="168"/>
      <c r="F93" s="168">
        <f>1/2</f>
        <v>0.5</v>
      </c>
      <c r="G93" s="160"/>
      <c r="H93" s="169">
        <v>8</v>
      </c>
      <c r="I93" s="162">
        <v>200</v>
      </c>
      <c r="J93" s="171">
        <f>C88-0.04-0.04</f>
        <v>6.9999999999999979E-2</v>
      </c>
      <c r="K93" s="171">
        <f>E88-0.04-0.04</f>
        <v>0.16999999999999998</v>
      </c>
      <c r="L93" s="171"/>
      <c r="M93" s="171"/>
      <c r="N93" s="163">
        <f>(J93+K93)*2</f>
        <v>0.47999999999999993</v>
      </c>
      <c r="O93" s="163">
        <f>F93/(I93/1000)</f>
        <v>2.5</v>
      </c>
      <c r="P93" s="163">
        <v>1</v>
      </c>
      <c r="Q93" s="163">
        <f>N93*O93*P93</f>
        <v>1.1999999999999997</v>
      </c>
      <c r="R93" s="163">
        <f>(H93^2)*0.006165</f>
        <v>0.39456000000000002</v>
      </c>
      <c r="S93" s="163">
        <f>Q93*R93</f>
        <v>0.47347199999999995</v>
      </c>
      <c r="T93" s="164"/>
    </row>
    <row r="94" spans="1:20">
      <c r="A94" s="170"/>
      <c r="B94" s="167"/>
      <c r="C94" s="168"/>
      <c r="D94" s="168"/>
      <c r="E94" s="168"/>
      <c r="F94" s="168"/>
      <c r="G94" s="160"/>
      <c r="H94" s="169"/>
      <c r="I94" s="162"/>
      <c r="J94" s="171"/>
      <c r="K94" s="171"/>
      <c r="L94" s="171"/>
      <c r="M94" s="171"/>
      <c r="N94" s="163"/>
      <c r="O94" s="163"/>
      <c r="P94" s="163"/>
      <c r="Q94" s="163"/>
      <c r="R94" s="163"/>
      <c r="S94" s="163"/>
      <c r="T94" s="164"/>
    </row>
    <row r="95" spans="1:20">
      <c r="A95" s="170"/>
      <c r="B95" s="167"/>
      <c r="C95" s="168"/>
      <c r="D95" s="168"/>
      <c r="E95" s="168"/>
      <c r="F95" s="168"/>
      <c r="G95" s="160"/>
      <c r="H95" s="169"/>
      <c r="I95" s="162"/>
      <c r="J95" s="171"/>
      <c r="K95" s="171"/>
      <c r="L95" s="171"/>
      <c r="M95" s="171"/>
      <c r="N95" s="163"/>
      <c r="O95" s="163"/>
      <c r="P95" s="163"/>
      <c r="Q95" s="163"/>
      <c r="R95" s="163"/>
      <c r="S95" s="163"/>
      <c r="T95" s="164"/>
    </row>
    <row r="96" spans="1:20">
      <c r="A96" s="166">
        <v>2</v>
      </c>
      <c r="B96" s="167" t="s">
        <v>298</v>
      </c>
      <c r="C96" s="168"/>
      <c r="D96" s="168"/>
      <c r="E96" s="168"/>
      <c r="F96" s="168"/>
      <c r="G96" s="160"/>
      <c r="H96" s="169"/>
      <c r="I96" s="162"/>
      <c r="J96" s="171"/>
      <c r="K96" s="171"/>
      <c r="L96" s="171"/>
      <c r="M96" s="171"/>
      <c r="N96" s="163"/>
      <c r="O96" s="163"/>
      <c r="P96" s="163"/>
      <c r="Q96" s="163"/>
      <c r="R96" s="163"/>
      <c r="S96" s="163"/>
      <c r="T96" s="164"/>
    </row>
    <row r="97" spans="1:20">
      <c r="A97" s="170"/>
      <c r="B97" s="167" t="s">
        <v>299</v>
      </c>
      <c r="C97" s="168"/>
      <c r="D97" s="168" t="s">
        <v>296</v>
      </c>
      <c r="E97" s="168"/>
      <c r="F97" s="168"/>
      <c r="G97" s="160">
        <v>2</v>
      </c>
      <c r="H97" s="169">
        <v>12</v>
      </c>
      <c r="I97" s="162"/>
      <c r="J97" s="171">
        <v>1</v>
      </c>
      <c r="K97" s="171"/>
      <c r="L97" s="171"/>
      <c r="M97" s="171"/>
      <c r="N97" s="163">
        <v>1</v>
      </c>
      <c r="O97" s="163">
        <f t="shared" ref="O97" si="8">G97</f>
        <v>2</v>
      </c>
      <c r="P97" s="163">
        <v>1</v>
      </c>
      <c r="Q97" s="163">
        <f t="shared" ref="Q97" si="9">N97*O97*P97</f>
        <v>2</v>
      </c>
      <c r="R97" s="163">
        <f t="shared" ref="R97" si="10">(H97^2)*0.006165</f>
        <v>0.8877600000000001</v>
      </c>
      <c r="S97" s="163">
        <f t="shared" ref="S97" si="11">Q97*R97</f>
        <v>1.7755200000000002</v>
      </c>
      <c r="T97" s="164"/>
    </row>
    <row r="98" spans="1:20">
      <c r="A98" s="170"/>
      <c r="B98" s="167"/>
      <c r="C98" s="168"/>
      <c r="D98" s="168"/>
      <c r="E98" s="168"/>
      <c r="F98" s="168"/>
      <c r="G98" s="160"/>
      <c r="H98" s="169"/>
      <c r="I98" s="162"/>
      <c r="J98" s="171"/>
      <c r="K98" s="171"/>
      <c r="L98" s="171"/>
      <c r="M98" s="171"/>
      <c r="N98" s="163"/>
      <c r="O98" s="163"/>
      <c r="P98" s="163"/>
      <c r="Q98" s="163"/>
      <c r="R98" s="163"/>
      <c r="S98" s="163"/>
      <c r="T98" s="164"/>
    </row>
    <row r="99" spans="1:20">
      <c r="A99" s="170"/>
      <c r="B99" s="167" t="s">
        <v>300</v>
      </c>
      <c r="C99" s="168"/>
      <c r="D99" s="168" t="s">
        <v>296</v>
      </c>
      <c r="E99" s="168"/>
      <c r="F99" s="168"/>
      <c r="G99" s="160">
        <v>2</v>
      </c>
      <c r="H99" s="169">
        <v>12</v>
      </c>
      <c r="I99" s="162"/>
      <c r="J99" s="171">
        <v>1</v>
      </c>
      <c r="K99" s="171"/>
      <c r="L99" s="171"/>
      <c r="M99" s="171"/>
      <c r="N99" s="163">
        <v>1</v>
      </c>
      <c r="O99" s="163">
        <f t="shared" ref="O99" si="12">G99</f>
        <v>2</v>
      </c>
      <c r="P99" s="163">
        <v>1</v>
      </c>
      <c r="Q99" s="163">
        <f t="shared" ref="Q99" si="13">N99*O99*P99</f>
        <v>2</v>
      </c>
      <c r="R99" s="163">
        <f t="shared" ref="R99" si="14">(H99^2)*0.006165</f>
        <v>0.8877600000000001</v>
      </c>
      <c r="S99" s="163">
        <f t="shared" ref="S99" si="15">Q99*R99</f>
        <v>1.7755200000000002</v>
      </c>
      <c r="T99" s="164"/>
    </row>
    <row r="100" spans="1:20">
      <c r="A100" s="172"/>
      <c r="B100" s="167"/>
      <c r="C100" s="168"/>
      <c r="D100" s="168"/>
      <c r="E100" s="168"/>
      <c r="F100" s="168"/>
      <c r="G100" s="160"/>
      <c r="H100" s="169"/>
      <c r="I100" s="162"/>
      <c r="J100" s="171"/>
      <c r="K100" s="173"/>
      <c r="L100" s="171"/>
      <c r="M100" s="171"/>
      <c r="N100" s="163"/>
      <c r="O100" s="163"/>
      <c r="P100" s="163"/>
      <c r="Q100" s="163"/>
      <c r="R100" s="163"/>
      <c r="S100" s="163"/>
      <c r="T100" s="164"/>
    </row>
    <row r="101" spans="1:20">
      <c r="A101" s="172"/>
      <c r="B101" s="167" t="s">
        <v>301</v>
      </c>
      <c r="C101" s="168"/>
      <c r="D101" s="168" t="s">
        <v>296</v>
      </c>
      <c r="E101" s="168"/>
      <c r="F101" s="168"/>
      <c r="G101" s="160"/>
      <c r="H101" s="169"/>
      <c r="I101" s="162"/>
      <c r="J101" s="171"/>
      <c r="K101" s="171"/>
      <c r="L101" s="171"/>
      <c r="M101" s="171"/>
      <c r="N101" s="163"/>
      <c r="O101" s="163"/>
      <c r="P101" s="163"/>
      <c r="Q101" s="163"/>
      <c r="R101" s="163"/>
      <c r="S101" s="163"/>
      <c r="T101" s="164"/>
    </row>
    <row r="102" spans="1:20">
      <c r="A102" s="170"/>
      <c r="B102" s="167"/>
      <c r="C102" s="168"/>
      <c r="D102" s="168"/>
      <c r="E102" s="168"/>
      <c r="F102" s="168"/>
      <c r="G102" s="160"/>
      <c r="H102" s="169"/>
      <c r="I102" s="162"/>
      <c r="J102" s="171"/>
      <c r="K102" s="171"/>
      <c r="L102" s="171"/>
      <c r="M102" s="171"/>
      <c r="N102" s="163"/>
      <c r="O102" s="163"/>
      <c r="P102" s="163"/>
      <c r="Q102" s="163"/>
      <c r="R102" s="163"/>
      <c r="S102" s="163"/>
      <c r="T102" s="164"/>
    </row>
    <row r="103" spans="1:20">
      <c r="A103" s="174"/>
      <c r="B103" s="175"/>
      <c r="C103" s="176"/>
      <c r="D103" s="176"/>
      <c r="E103" s="176"/>
      <c r="F103" s="176"/>
      <c r="G103" s="177"/>
      <c r="H103" s="178"/>
      <c r="I103" s="179"/>
      <c r="J103" s="179"/>
      <c r="K103" s="179"/>
      <c r="L103" s="179"/>
      <c r="M103" s="179"/>
      <c r="N103" s="180"/>
      <c r="O103" s="180"/>
      <c r="P103" s="180"/>
      <c r="Q103" s="180"/>
      <c r="R103" s="180"/>
      <c r="S103" s="180"/>
      <c r="T103" s="181"/>
    </row>
    <row r="104" spans="1:20">
      <c r="A104" s="182"/>
      <c r="B104" s="167"/>
      <c r="C104" s="168"/>
      <c r="D104" s="168"/>
      <c r="E104" s="168"/>
      <c r="F104" s="168"/>
      <c r="G104" s="160"/>
      <c r="H104" s="161"/>
      <c r="I104" s="162"/>
      <c r="J104" s="162"/>
      <c r="K104" s="162"/>
      <c r="L104" s="162"/>
      <c r="M104" s="162"/>
      <c r="N104" s="163"/>
      <c r="O104" s="163"/>
      <c r="P104" s="163"/>
      <c r="Q104" s="163"/>
      <c r="R104" s="163"/>
      <c r="S104" s="163"/>
      <c r="T104" s="164"/>
    </row>
    <row r="105" spans="1:20">
      <c r="A105" s="182"/>
      <c r="B105" s="167"/>
      <c r="C105" s="168"/>
      <c r="D105" s="168"/>
      <c r="E105" s="168"/>
      <c r="F105" s="168"/>
      <c r="G105" s="160"/>
      <c r="H105" s="169" t="s">
        <v>302</v>
      </c>
      <c r="I105" s="162">
        <v>8</v>
      </c>
      <c r="J105" s="162"/>
      <c r="K105" s="162"/>
      <c r="L105" s="162"/>
      <c r="M105" s="162"/>
      <c r="N105" s="183" t="s">
        <v>303</v>
      </c>
      <c r="O105" s="184">
        <v>12</v>
      </c>
      <c r="P105" s="185" t="s">
        <v>304</v>
      </c>
      <c r="Q105" s="186">
        <f>SUM(Q91:Q93)/O105</f>
        <v>0.23333333333333331</v>
      </c>
      <c r="R105" s="163" t="s">
        <v>305</v>
      </c>
      <c r="S105" s="186">
        <f>SUM(S91:S93)</f>
        <v>1.104768</v>
      </c>
      <c r="T105" s="187" t="s">
        <v>85</v>
      </c>
    </row>
    <row r="106" spans="1:20">
      <c r="A106" s="182"/>
      <c r="B106" s="167"/>
      <c r="C106" s="168"/>
      <c r="D106" s="168"/>
      <c r="E106" s="168"/>
      <c r="F106" s="168"/>
      <c r="G106" s="160"/>
      <c r="H106" s="169" t="s">
        <v>302</v>
      </c>
      <c r="I106" s="162">
        <v>13</v>
      </c>
      <c r="J106" s="162"/>
      <c r="K106" s="162"/>
      <c r="L106" s="162"/>
      <c r="M106" s="162"/>
      <c r="N106" s="183" t="s">
        <v>303</v>
      </c>
      <c r="O106" s="184">
        <v>12</v>
      </c>
      <c r="P106" s="185" t="s">
        <v>304</v>
      </c>
      <c r="Q106" s="186">
        <f>SUM(Q97:Q102)/O106</f>
        <v>0.33333333333333331</v>
      </c>
      <c r="R106" s="163" t="s">
        <v>305</v>
      </c>
      <c r="S106" s="186">
        <f>SUM(S97:S101)</f>
        <v>3.5510400000000004</v>
      </c>
      <c r="T106" s="187" t="s">
        <v>85</v>
      </c>
    </row>
    <row r="107" spans="1:20">
      <c r="A107" s="189"/>
      <c r="B107" s="175"/>
      <c r="C107" s="176"/>
      <c r="D107" s="176"/>
      <c r="E107" s="176"/>
      <c r="F107" s="176"/>
      <c r="G107" s="177"/>
      <c r="H107" s="178"/>
      <c r="I107" s="179"/>
      <c r="J107" s="179"/>
      <c r="K107" s="179"/>
      <c r="L107" s="179"/>
      <c r="M107" s="179"/>
      <c r="N107" s="180"/>
      <c r="O107" s="180"/>
      <c r="P107" s="180"/>
      <c r="Q107" s="180"/>
      <c r="R107" s="180"/>
      <c r="S107" s="180"/>
      <c r="T107" s="181"/>
    </row>
    <row r="108" spans="1:20">
      <c r="A108" s="190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2" t="s">
        <v>306</v>
      </c>
      <c r="S108" s="193">
        <f>SUM(S105:S106)</f>
        <v>4.6558080000000004</v>
      </c>
      <c r="T108" s="194" t="s">
        <v>85</v>
      </c>
    </row>
    <row r="109" spans="1:20">
      <c r="A109" s="195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7"/>
    </row>
    <row r="110" spans="1:20">
      <c r="A110" s="195"/>
      <c r="C110" s="196"/>
      <c r="D110" s="196"/>
      <c r="E110" s="196"/>
      <c r="F110" s="198" t="s">
        <v>319</v>
      </c>
      <c r="G110" s="196"/>
      <c r="H110" s="196"/>
      <c r="I110" s="196" t="s">
        <v>296</v>
      </c>
      <c r="J110" s="199" t="s">
        <v>307</v>
      </c>
      <c r="K110" s="199" t="s">
        <v>308</v>
      </c>
      <c r="L110" s="199" t="s">
        <v>309</v>
      </c>
      <c r="M110" s="199" t="s">
        <v>34</v>
      </c>
      <c r="N110" s="199" t="s">
        <v>310</v>
      </c>
      <c r="Q110" s="196"/>
      <c r="R110" s="196"/>
      <c r="S110" s="196"/>
      <c r="T110" s="197"/>
    </row>
    <row r="111" spans="1:20">
      <c r="A111" s="195"/>
      <c r="C111" s="196"/>
      <c r="D111" s="196"/>
      <c r="E111" s="196"/>
      <c r="F111" s="196"/>
      <c r="G111" s="196"/>
      <c r="H111" s="196"/>
      <c r="I111" s="196" t="s">
        <v>296</v>
      </c>
      <c r="J111" s="199">
        <v>1</v>
      </c>
      <c r="K111" s="199" t="s">
        <v>308</v>
      </c>
      <c r="L111" s="199">
        <f>C88</f>
        <v>0.15</v>
      </c>
      <c r="M111" s="199" t="s">
        <v>34</v>
      </c>
      <c r="N111" s="199">
        <f>E88</f>
        <v>0.25</v>
      </c>
      <c r="Q111" s="196"/>
      <c r="R111" s="196"/>
      <c r="S111" s="196"/>
      <c r="T111" s="197"/>
    </row>
    <row r="112" spans="1:20">
      <c r="A112" s="195"/>
      <c r="C112" s="196"/>
      <c r="D112" s="196"/>
      <c r="E112" s="196"/>
      <c r="F112" s="196"/>
      <c r="G112" s="196"/>
      <c r="H112" s="196"/>
      <c r="I112" s="196" t="s">
        <v>296</v>
      </c>
      <c r="J112" s="219">
        <f>J111/(L111*N111)</f>
        <v>26.666666666666668</v>
      </c>
      <c r="K112" s="199" t="s">
        <v>49</v>
      </c>
      <c r="L112" s="196"/>
      <c r="M112" s="196"/>
      <c r="N112" s="196"/>
      <c r="O112" s="196"/>
      <c r="P112" s="196"/>
      <c r="Q112" s="196"/>
      <c r="R112" s="196"/>
      <c r="S112" s="196"/>
      <c r="T112" s="197"/>
    </row>
    <row r="113" spans="1:20">
      <c r="A113" s="195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7"/>
    </row>
    <row r="114" spans="1:20">
      <c r="A114" s="195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7"/>
    </row>
    <row r="115" spans="1:20">
      <c r="A115" s="195"/>
      <c r="C115" s="196"/>
      <c r="D115" s="196"/>
      <c r="E115" s="196"/>
      <c r="F115" s="196" t="s">
        <v>312</v>
      </c>
      <c r="G115" s="196"/>
      <c r="H115" s="196"/>
      <c r="I115" s="196" t="s">
        <v>296</v>
      </c>
      <c r="J115" s="196" t="s">
        <v>311</v>
      </c>
      <c r="K115" s="199" t="s">
        <v>34</v>
      </c>
      <c r="L115" s="199" t="s">
        <v>309</v>
      </c>
      <c r="M115" s="199" t="s">
        <v>43</v>
      </c>
      <c r="N115" s="199" t="s">
        <v>310</v>
      </c>
      <c r="O115" s="199" t="s">
        <v>34</v>
      </c>
      <c r="P115" s="199" t="s">
        <v>313</v>
      </c>
      <c r="Q115" s="220"/>
      <c r="R115" s="196"/>
      <c r="S115" s="196"/>
      <c r="T115" s="197"/>
    </row>
    <row r="116" spans="1:20">
      <c r="A116" s="195"/>
      <c r="B116" s="196"/>
      <c r="C116" s="196"/>
      <c r="D116" s="204"/>
      <c r="E116" s="204"/>
      <c r="F116" s="196"/>
      <c r="G116" s="196"/>
      <c r="H116" s="196"/>
      <c r="I116" s="196" t="s">
        <v>296</v>
      </c>
      <c r="J116" s="196">
        <v>1</v>
      </c>
      <c r="K116" s="199" t="s">
        <v>34</v>
      </c>
      <c r="L116" s="200">
        <v>0</v>
      </c>
      <c r="M116" s="199" t="s">
        <v>43</v>
      </c>
      <c r="N116" s="199">
        <f>E88</f>
        <v>0.25</v>
      </c>
      <c r="O116" s="199" t="s">
        <v>34</v>
      </c>
      <c r="P116" s="199">
        <v>2</v>
      </c>
      <c r="Q116" s="220"/>
      <c r="R116" s="196"/>
      <c r="S116" s="196"/>
      <c r="T116" s="197"/>
    </row>
    <row r="117" spans="1:20">
      <c r="A117" s="195"/>
      <c r="B117" s="196"/>
      <c r="C117" s="196"/>
      <c r="D117" s="204"/>
      <c r="E117" s="204"/>
      <c r="F117" s="196"/>
      <c r="G117" s="196"/>
      <c r="H117" s="196"/>
      <c r="I117" s="196" t="s">
        <v>296</v>
      </c>
      <c r="J117" s="201">
        <f>J116*(L116+(N116*P116))</f>
        <v>0.5</v>
      </c>
      <c r="K117" s="199" t="s">
        <v>10</v>
      </c>
      <c r="L117" s="196"/>
      <c r="M117" s="196"/>
      <c r="N117" s="196"/>
      <c r="O117" s="196"/>
      <c r="P117" s="196"/>
      <c r="Q117" s="196"/>
      <c r="R117" s="196"/>
      <c r="S117" s="196"/>
      <c r="T117" s="197"/>
    </row>
    <row r="118" spans="1:20">
      <c r="A118" s="195"/>
      <c r="B118" s="196"/>
      <c r="C118" s="196"/>
      <c r="D118" s="204"/>
      <c r="E118" s="204"/>
      <c r="F118" s="196"/>
      <c r="G118" s="196"/>
      <c r="H118" s="196"/>
      <c r="I118" s="205"/>
      <c r="J118" s="206"/>
      <c r="K118" s="205"/>
      <c r="L118" s="196"/>
      <c r="M118" s="196"/>
      <c r="N118" s="196"/>
      <c r="O118" s="196"/>
      <c r="P118" s="196"/>
      <c r="Q118" s="196"/>
      <c r="R118" s="196"/>
      <c r="S118" s="196"/>
      <c r="T118" s="197"/>
    </row>
    <row r="119" spans="1:20">
      <c r="A119" s="195"/>
      <c r="B119" s="196"/>
      <c r="C119" s="196"/>
      <c r="D119" s="196"/>
      <c r="E119" s="196"/>
      <c r="F119" s="207" t="s">
        <v>314</v>
      </c>
      <c r="G119" s="207"/>
      <c r="H119" s="207"/>
      <c r="I119" s="207"/>
      <c r="J119" s="207"/>
      <c r="K119" s="207"/>
      <c r="L119" s="196"/>
      <c r="M119" s="196"/>
      <c r="N119" s="196"/>
      <c r="O119" s="196"/>
      <c r="P119" s="196"/>
      <c r="Q119" s="196"/>
      <c r="R119" s="196"/>
      <c r="S119" s="196"/>
      <c r="T119" s="197"/>
    </row>
    <row r="120" spans="1:20">
      <c r="A120" s="208"/>
      <c r="F120" s="209" t="s">
        <v>315</v>
      </c>
      <c r="G120" s="210"/>
      <c r="H120" s="210"/>
      <c r="I120" s="210" t="s">
        <v>296</v>
      </c>
      <c r="J120" s="211">
        <f>S108*J112</f>
        <v>124.15488000000002</v>
      </c>
      <c r="K120" s="210" t="s">
        <v>85</v>
      </c>
      <c r="T120" s="212"/>
    </row>
    <row r="121" spans="1:20" ht="15" thickBot="1">
      <c r="A121" s="213"/>
      <c r="B121" s="214"/>
      <c r="C121" s="214"/>
      <c r="D121" s="214"/>
      <c r="E121" s="214"/>
      <c r="F121" s="215" t="s">
        <v>316</v>
      </c>
      <c r="G121" s="216"/>
      <c r="H121" s="216"/>
      <c r="I121" s="216" t="s">
        <v>296</v>
      </c>
      <c r="J121" s="223">
        <f>J117*J112/2</f>
        <v>6.666666666666667</v>
      </c>
      <c r="K121" s="216" t="s">
        <v>10</v>
      </c>
      <c r="L121" s="214"/>
      <c r="M121" s="214"/>
      <c r="N121" s="214"/>
      <c r="O121" s="214"/>
      <c r="P121" s="214"/>
      <c r="Q121" s="214"/>
      <c r="R121" s="214"/>
      <c r="S121" s="214"/>
      <c r="T121" s="218"/>
    </row>
    <row r="122" spans="1:20">
      <c r="F122" s="209"/>
      <c r="G122" s="210"/>
      <c r="H122" s="210"/>
      <c r="I122" s="210"/>
      <c r="J122" s="224"/>
      <c r="K122" s="210"/>
    </row>
    <row r="123" spans="1:20" ht="15" thickBot="1">
      <c r="F123" s="209"/>
      <c r="G123" s="210"/>
      <c r="H123" s="210"/>
      <c r="I123" s="210"/>
      <c r="J123" s="224"/>
      <c r="K123" s="210"/>
    </row>
    <row r="124" spans="1:20">
      <c r="A124" s="604" t="s">
        <v>274</v>
      </c>
      <c r="B124" s="607" t="s">
        <v>597</v>
      </c>
      <c r="C124" s="608"/>
      <c r="D124" s="608"/>
      <c r="E124" s="608"/>
      <c r="F124" s="609"/>
      <c r="G124" s="603" t="s">
        <v>276</v>
      </c>
      <c r="H124" s="603"/>
      <c r="I124" s="603"/>
      <c r="J124" s="615" t="s">
        <v>277</v>
      </c>
      <c r="K124" s="616"/>
      <c r="L124" s="616"/>
      <c r="M124" s="616"/>
      <c r="N124" s="615" t="s">
        <v>278</v>
      </c>
      <c r="O124" s="616"/>
      <c r="P124" s="617"/>
      <c r="Q124" s="143" t="s">
        <v>279</v>
      </c>
      <c r="R124" s="603" t="s">
        <v>280</v>
      </c>
      <c r="S124" s="603"/>
      <c r="T124" s="591" t="s">
        <v>281</v>
      </c>
    </row>
    <row r="125" spans="1:20">
      <c r="A125" s="605"/>
      <c r="B125" s="610"/>
      <c r="C125" s="611"/>
      <c r="D125" s="611"/>
      <c r="E125" s="611"/>
      <c r="F125" s="612"/>
      <c r="G125" s="594" t="s">
        <v>282</v>
      </c>
      <c r="H125" s="596" t="s">
        <v>283</v>
      </c>
      <c r="I125" s="598" t="s">
        <v>284</v>
      </c>
      <c r="J125" s="600" t="s">
        <v>3</v>
      </c>
      <c r="K125" s="600" t="s">
        <v>4</v>
      </c>
      <c r="L125" s="600" t="s">
        <v>5</v>
      </c>
      <c r="M125" s="600" t="s">
        <v>6</v>
      </c>
      <c r="N125" s="144" t="s">
        <v>285</v>
      </c>
      <c r="O125" s="144" t="s">
        <v>279</v>
      </c>
      <c r="P125" s="144" t="s">
        <v>286</v>
      </c>
      <c r="Q125" s="144" t="s">
        <v>287</v>
      </c>
      <c r="R125" s="600" t="s">
        <v>288</v>
      </c>
      <c r="S125" s="145" t="s">
        <v>289</v>
      </c>
      <c r="T125" s="592"/>
    </row>
    <row r="126" spans="1:20">
      <c r="A126" s="606"/>
      <c r="B126" s="613"/>
      <c r="C126" s="597"/>
      <c r="D126" s="597"/>
      <c r="E126" s="597"/>
      <c r="F126" s="614"/>
      <c r="G126" s="595"/>
      <c r="H126" s="597"/>
      <c r="I126" s="599"/>
      <c r="J126" s="601"/>
      <c r="K126" s="601"/>
      <c r="L126" s="601"/>
      <c r="M126" s="601"/>
      <c r="N126" s="146" t="s">
        <v>290</v>
      </c>
      <c r="O126" s="146" t="s">
        <v>291</v>
      </c>
      <c r="P126" s="146" t="s">
        <v>291</v>
      </c>
      <c r="Q126" s="146" t="s">
        <v>290</v>
      </c>
      <c r="R126" s="602"/>
      <c r="S126" s="146" t="s">
        <v>292</v>
      </c>
      <c r="T126" s="593"/>
    </row>
    <row r="127" spans="1:20">
      <c r="A127" s="147"/>
      <c r="B127" s="148"/>
      <c r="C127" s="149" t="s">
        <v>4</v>
      </c>
      <c r="D127" s="149"/>
      <c r="E127" s="149" t="s">
        <v>31</v>
      </c>
      <c r="F127" s="150"/>
      <c r="G127" s="151"/>
      <c r="H127" s="152"/>
      <c r="I127" s="153"/>
      <c r="J127" s="153"/>
      <c r="K127" s="153"/>
      <c r="L127" s="153"/>
      <c r="M127" s="153"/>
      <c r="N127" s="154"/>
      <c r="O127" s="154"/>
      <c r="P127" s="154"/>
      <c r="Q127" s="154"/>
      <c r="R127" s="154"/>
      <c r="S127" s="154"/>
      <c r="T127" s="155"/>
    </row>
    <row r="128" spans="1:20">
      <c r="A128" s="156" t="s">
        <v>9</v>
      </c>
      <c r="B128" s="157" t="s">
        <v>321</v>
      </c>
      <c r="C128" s="158">
        <v>0.15</v>
      </c>
      <c r="D128" s="158" t="s">
        <v>34</v>
      </c>
      <c r="E128" s="158">
        <v>0.2</v>
      </c>
      <c r="F128" s="159"/>
      <c r="G128" s="160"/>
      <c r="H128" s="161"/>
      <c r="I128" s="162"/>
      <c r="J128" s="162"/>
      <c r="K128" s="162"/>
      <c r="L128" s="162"/>
      <c r="M128" s="162"/>
      <c r="N128" s="163"/>
      <c r="O128" s="163"/>
      <c r="P128" s="163"/>
      <c r="Q128" s="163"/>
      <c r="R128" s="163"/>
      <c r="S128" s="163"/>
      <c r="T128" s="164"/>
    </row>
    <row r="129" spans="1:20">
      <c r="A129" s="165"/>
      <c r="B129" s="157"/>
      <c r="C129" s="159"/>
      <c r="D129" s="159"/>
      <c r="E129" s="159"/>
      <c r="F129" s="159"/>
      <c r="G129" s="160"/>
      <c r="H129" s="161"/>
      <c r="I129" s="162"/>
      <c r="J129" s="162"/>
      <c r="K129" s="162"/>
      <c r="L129" s="162"/>
      <c r="M129" s="162"/>
      <c r="N129" s="163"/>
      <c r="O129" s="163"/>
      <c r="P129" s="163"/>
      <c r="Q129" s="163"/>
      <c r="R129" s="163"/>
      <c r="S129" s="163"/>
      <c r="T129" s="164"/>
    </row>
    <row r="130" spans="1:20">
      <c r="A130" s="166">
        <v>1</v>
      </c>
      <c r="B130" s="167" t="s">
        <v>294</v>
      </c>
      <c r="C130" s="168"/>
      <c r="D130" s="168"/>
      <c r="E130" s="168"/>
      <c r="F130" s="168"/>
      <c r="G130" s="160"/>
      <c r="H130" s="169"/>
      <c r="I130" s="162"/>
      <c r="J130" s="162"/>
      <c r="K130" s="162"/>
      <c r="L130" s="162"/>
      <c r="M130" s="162"/>
      <c r="N130" s="163"/>
      <c r="O130" s="163"/>
      <c r="P130" s="163"/>
      <c r="Q130" s="163"/>
      <c r="R130" s="163"/>
      <c r="S130" s="163"/>
      <c r="T130" s="164"/>
    </row>
    <row r="131" spans="1:20">
      <c r="A131" s="170"/>
      <c r="B131" s="142" t="s">
        <v>295</v>
      </c>
      <c r="C131" s="168"/>
      <c r="D131" s="168" t="s">
        <v>296</v>
      </c>
      <c r="E131" s="168"/>
      <c r="F131" s="168">
        <f>1/4</f>
        <v>0.25</v>
      </c>
      <c r="G131" s="160"/>
      <c r="H131" s="169">
        <v>8</v>
      </c>
      <c r="I131" s="162">
        <v>150</v>
      </c>
      <c r="J131" s="171">
        <f>C128-0.04-0.04</f>
        <v>6.9999999999999979E-2</v>
      </c>
      <c r="K131" s="171">
        <f>E128-0.04-0.04</f>
        <v>0.12</v>
      </c>
      <c r="L131" s="171"/>
      <c r="M131" s="171"/>
      <c r="N131" s="163">
        <f>(J131+K131)*2</f>
        <v>0.37999999999999995</v>
      </c>
      <c r="O131" s="163">
        <f>F131/(I131/1000)</f>
        <v>1.6666666666666667</v>
      </c>
      <c r="P131" s="163">
        <v>2</v>
      </c>
      <c r="Q131" s="163">
        <f>N131*O131*P131</f>
        <v>1.2666666666666666</v>
      </c>
      <c r="R131" s="163">
        <f>(H131^2)*0.006165</f>
        <v>0.39456000000000002</v>
      </c>
      <c r="S131" s="163">
        <f>Q131*R131</f>
        <v>0.499776</v>
      </c>
      <c r="T131" s="164"/>
    </row>
    <row r="132" spans="1:20">
      <c r="A132" s="170"/>
      <c r="B132" s="167"/>
      <c r="C132" s="168"/>
      <c r="D132" s="168"/>
      <c r="E132" s="168"/>
      <c r="F132" s="168"/>
      <c r="G132" s="160"/>
      <c r="H132" s="169"/>
      <c r="I132" s="162"/>
      <c r="J132" s="171"/>
      <c r="K132" s="171"/>
      <c r="L132" s="171"/>
      <c r="M132" s="171"/>
      <c r="N132" s="163"/>
      <c r="O132" s="163"/>
      <c r="P132" s="163"/>
      <c r="Q132" s="163"/>
      <c r="R132" s="163"/>
      <c r="S132" s="163"/>
      <c r="T132" s="164"/>
    </row>
    <row r="133" spans="1:20">
      <c r="A133" s="170"/>
      <c r="B133" s="167" t="s">
        <v>297</v>
      </c>
      <c r="C133" s="168"/>
      <c r="D133" s="168" t="s">
        <v>296</v>
      </c>
      <c r="E133" s="168"/>
      <c r="F133" s="168">
        <f>1/2</f>
        <v>0.5</v>
      </c>
      <c r="G133" s="160"/>
      <c r="H133" s="169">
        <v>8</v>
      </c>
      <c r="I133" s="162">
        <v>200</v>
      </c>
      <c r="J133" s="171">
        <f>C128-0.04-0.04</f>
        <v>6.9999999999999979E-2</v>
      </c>
      <c r="K133" s="171">
        <f>E128-0.04-0.04</f>
        <v>0.12</v>
      </c>
      <c r="L133" s="171"/>
      <c r="M133" s="171"/>
      <c r="N133" s="163">
        <f>(J133+K133)*2</f>
        <v>0.37999999999999995</v>
      </c>
      <c r="O133" s="163">
        <f>F133/(I133/1000)</f>
        <v>2.5</v>
      </c>
      <c r="P133" s="163">
        <v>1</v>
      </c>
      <c r="Q133" s="163">
        <f>N133*O133*P133</f>
        <v>0.94999999999999984</v>
      </c>
      <c r="R133" s="163">
        <f>(H133^2)*0.006165</f>
        <v>0.39456000000000002</v>
      </c>
      <c r="S133" s="163">
        <f>Q133*R133</f>
        <v>0.37483199999999994</v>
      </c>
      <c r="T133" s="164"/>
    </row>
    <row r="134" spans="1:20">
      <c r="A134" s="170"/>
      <c r="B134" s="167"/>
      <c r="C134" s="168"/>
      <c r="D134" s="168"/>
      <c r="E134" s="168"/>
      <c r="F134" s="168"/>
      <c r="G134" s="160"/>
      <c r="H134" s="169"/>
      <c r="I134" s="162"/>
      <c r="J134" s="171"/>
      <c r="K134" s="171"/>
      <c r="L134" s="171"/>
      <c r="M134" s="171"/>
      <c r="N134" s="163"/>
      <c r="O134" s="163"/>
      <c r="P134" s="163"/>
      <c r="Q134" s="163"/>
      <c r="R134" s="163"/>
      <c r="S134" s="163"/>
      <c r="T134" s="164"/>
    </row>
    <row r="135" spans="1:20">
      <c r="A135" s="170"/>
      <c r="B135" s="167"/>
      <c r="C135" s="168"/>
      <c r="D135" s="168"/>
      <c r="E135" s="168"/>
      <c r="F135" s="168"/>
      <c r="G135" s="160"/>
      <c r="H135" s="169"/>
      <c r="I135" s="162"/>
      <c r="J135" s="171"/>
      <c r="K135" s="171"/>
      <c r="L135" s="171"/>
      <c r="M135" s="171"/>
      <c r="N135" s="163"/>
      <c r="O135" s="163"/>
      <c r="P135" s="163"/>
      <c r="Q135" s="163"/>
      <c r="R135" s="163"/>
      <c r="S135" s="163"/>
      <c r="T135" s="164"/>
    </row>
    <row r="136" spans="1:20">
      <c r="A136" s="166">
        <v>2</v>
      </c>
      <c r="B136" s="167" t="s">
        <v>298</v>
      </c>
      <c r="C136" s="168"/>
      <c r="D136" s="168"/>
      <c r="E136" s="168"/>
      <c r="F136" s="168"/>
      <c r="G136" s="160"/>
      <c r="H136" s="169"/>
      <c r="I136" s="162"/>
      <c r="J136" s="171"/>
      <c r="K136" s="171"/>
      <c r="L136" s="171"/>
      <c r="M136" s="171"/>
      <c r="N136" s="163"/>
      <c r="O136" s="163"/>
      <c r="P136" s="163"/>
      <c r="Q136" s="163"/>
      <c r="R136" s="163"/>
      <c r="S136" s="163"/>
      <c r="T136" s="164"/>
    </row>
    <row r="137" spans="1:20">
      <c r="A137" s="170"/>
      <c r="B137" s="167" t="s">
        <v>299</v>
      </c>
      <c r="C137" s="168"/>
      <c r="D137" s="168" t="s">
        <v>296</v>
      </c>
      <c r="E137" s="168"/>
      <c r="F137" s="168"/>
      <c r="G137" s="160">
        <v>2</v>
      </c>
      <c r="H137" s="169">
        <v>10</v>
      </c>
      <c r="I137" s="162"/>
      <c r="J137" s="171">
        <v>1</v>
      </c>
      <c r="K137" s="171"/>
      <c r="L137" s="171"/>
      <c r="M137" s="171"/>
      <c r="N137" s="163">
        <v>1</v>
      </c>
      <c r="O137" s="163">
        <f t="shared" ref="O137" si="16">G137</f>
        <v>2</v>
      </c>
      <c r="P137" s="163">
        <v>1</v>
      </c>
      <c r="Q137" s="163">
        <f t="shared" ref="Q137" si="17">N137*O137*P137</f>
        <v>2</v>
      </c>
      <c r="R137" s="163">
        <f t="shared" ref="R137" si="18">(H137^2)*0.006165</f>
        <v>0.61650000000000005</v>
      </c>
      <c r="S137" s="163">
        <f t="shared" ref="S137" si="19">Q137*R137</f>
        <v>1.2330000000000001</v>
      </c>
      <c r="T137" s="164"/>
    </row>
    <row r="138" spans="1:20">
      <c r="A138" s="170"/>
      <c r="B138" s="167"/>
      <c r="C138" s="168"/>
      <c r="D138" s="168"/>
      <c r="E138" s="168"/>
      <c r="F138" s="168"/>
      <c r="G138" s="160"/>
      <c r="H138" s="169"/>
      <c r="I138" s="162"/>
      <c r="J138" s="171"/>
      <c r="K138" s="171"/>
      <c r="L138" s="171"/>
      <c r="M138" s="171"/>
      <c r="N138" s="163"/>
      <c r="O138" s="163"/>
      <c r="P138" s="163"/>
      <c r="Q138" s="163"/>
      <c r="R138" s="163"/>
      <c r="S138" s="163"/>
      <c r="T138" s="164"/>
    </row>
    <row r="139" spans="1:20">
      <c r="A139" s="170"/>
      <c r="B139" s="167" t="s">
        <v>300</v>
      </c>
      <c r="C139" s="168"/>
      <c r="D139" s="168" t="s">
        <v>296</v>
      </c>
      <c r="E139" s="168"/>
      <c r="F139" s="168"/>
      <c r="G139" s="160">
        <v>2</v>
      </c>
      <c r="H139" s="169">
        <v>10</v>
      </c>
      <c r="I139" s="162"/>
      <c r="J139" s="171">
        <v>1</v>
      </c>
      <c r="K139" s="171"/>
      <c r="L139" s="171"/>
      <c r="M139" s="171"/>
      <c r="N139" s="163">
        <v>1</v>
      </c>
      <c r="O139" s="163">
        <f t="shared" ref="O139" si="20">G139</f>
        <v>2</v>
      </c>
      <c r="P139" s="163">
        <v>1</v>
      </c>
      <c r="Q139" s="163">
        <f t="shared" ref="Q139" si="21">N139*O139*P139</f>
        <v>2</v>
      </c>
      <c r="R139" s="163">
        <f t="shared" ref="R139" si="22">(H139^2)*0.006165</f>
        <v>0.61650000000000005</v>
      </c>
      <c r="S139" s="163">
        <f t="shared" ref="S139" si="23">Q139*R139</f>
        <v>1.2330000000000001</v>
      </c>
      <c r="T139" s="164"/>
    </row>
    <row r="140" spans="1:20">
      <c r="A140" s="172"/>
      <c r="B140" s="167"/>
      <c r="C140" s="168"/>
      <c r="D140" s="168"/>
      <c r="E140" s="168"/>
      <c r="F140" s="168"/>
      <c r="G140" s="160"/>
      <c r="H140" s="169"/>
      <c r="I140" s="162"/>
      <c r="J140" s="171"/>
      <c r="K140" s="173"/>
      <c r="L140" s="171"/>
      <c r="M140" s="171"/>
      <c r="N140" s="163"/>
      <c r="O140" s="163"/>
      <c r="P140" s="163"/>
      <c r="Q140" s="163"/>
      <c r="R140" s="163"/>
      <c r="S140" s="163"/>
      <c r="T140" s="164"/>
    </row>
    <row r="141" spans="1:20">
      <c r="A141" s="172"/>
      <c r="B141" s="167" t="s">
        <v>301</v>
      </c>
      <c r="C141" s="168"/>
      <c r="D141" s="168" t="s">
        <v>296</v>
      </c>
      <c r="E141" s="168"/>
      <c r="F141" s="168"/>
      <c r="G141" s="160"/>
      <c r="H141" s="169"/>
      <c r="I141" s="162"/>
      <c r="J141" s="171">
        <v>1</v>
      </c>
      <c r="K141" s="171"/>
      <c r="L141" s="171"/>
      <c r="M141" s="171"/>
      <c r="N141" s="163">
        <v>1</v>
      </c>
      <c r="O141" s="163">
        <f t="shared" ref="O141" si="24">G141</f>
        <v>0</v>
      </c>
      <c r="P141" s="163">
        <v>1</v>
      </c>
      <c r="Q141" s="163">
        <f t="shared" ref="Q141" si="25">N141*O141*P141</f>
        <v>0</v>
      </c>
      <c r="R141" s="163">
        <f t="shared" ref="R141" si="26">(H141^2)*0.006165</f>
        <v>0</v>
      </c>
      <c r="S141" s="163">
        <f t="shared" ref="S141" si="27">Q141*R141</f>
        <v>0</v>
      </c>
      <c r="T141" s="164"/>
    </row>
    <row r="142" spans="1:20">
      <c r="A142" s="170"/>
      <c r="B142" s="167"/>
      <c r="C142" s="168"/>
      <c r="D142" s="168"/>
      <c r="E142" s="168"/>
      <c r="F142" s="168"/>
      <c r="G142" s="160"/>
      <c r="H142" s="169"/>
      <c r="I142" s="162"/>
      <c r="J142" s="171"/>
      <c r="K142" s="171"/>
      <c r="L142" s="171"/>
      <c r="M142" s="171"/>
      <c r="N142" s="163"/>
      <c r="O142" s="163"/>
      <c r="P142" s="163"/>
      <c r="Q142" s="163"/>
      <c r="R142" s="163"/>
      <c r="S142" s="163"/>
      <c r="T142" s="164"/>
    </row>
    <row r="143" spans="1:20">
      <c r="A143" s="174"/>
      <c r="B143" s="175"/>
      <c r="C143" s="176"/>
      <c r="D143" s="176"/>
      <c r="E143" s="176"/>
      <c r="F143" s="176"/>
      <c r="G143" s="177"/>
      <c r="H143" s="178"/>
      <c r="I143" s="179"/>
      <c r="J143" s="179"/>
      <c r="K143" s="179"/>
      <c r="L143" s="179"/>
      <c r="M143" s="179"/>
      <c r="N143" s="180"/>
      <c r="O143" s="180"/>
      <c r="P143" s="180"/>
      <c r="Q143" s="180"/>
      <c r="R143" s="180"/>
      <c r="S143" s="180"/>
      <c r="T143" s="181"/>
    </row>
    <row r="144" spans="1:20">
      <c r="A144" s="182"/>
      <c r="B144" s="167"/>
      <c r="C144" s="168"/>
      <c r="D144" s="168"/>
      <c r="E144" s="168"/>
      <c r="F144" s="168"/>
      <c r="G144" s="160"/>
      <c r="H144" s="161"/>
      <c r="I144" s="162"/>
      <c r="J144" s="162"/>
      <c r="K144" s="162"/>
      <c r="L144" s="162"/>
      <c r="M144" s="162"/>
      <c r="N144" s="163"/>
      <c r="O144" s="163"/>
      <c r="P144" s="163"/>
      <c r="Q144" s="163"/>
      <c r="R144" s="163"/>
      <c r="S144" s="163"/>
      <c r="T144" s="164"/>
    </row>
    <row r="145" spans="1:20">
      <c r="A145" s="182"/>
      <c r="B145" s="167"/>
      <c r="C145" s="168"/>
      <c r="D145" s="168"/>
      <c r="E145" s="168"/>
      <c r="F145" s="168"/>
      <c r="G145" s="160"/>
      <c r="H145" s="169" t="s">
        <v>302</v>
      </c>
      <c r="I145" s="162">
        <v>8</v>
      </c>
      <c r="J145" s="162"/>
      <c r="K145" s="162"/>
      <c r="L145" s="162"/>
      <c r="M145" s="162"/>
      <c r="N145" s="183" t="s">
        <v>303</v>
      </c>
      <c r="O145" s="184">
        <v>12</v>
      </c>
      <c r="P145" s="185" t="s">
        <v>304</v>
      </c>
      <c r="Q145" s="186">
        <f>SUM(Q131:Q133)/O145</f>
        <v>0.1847222222222222</v>
      </c>
      <c r="R145" s="163" t="s">
        <v>305</v>
      </c>
      <c r="S145" s="186">
        <f>SUM(S131:S133)</f>
        <v>0.87460799999999994</v>
      </c>
      <c r="T145" s="187" t="s">
        <v>85</v>
      </c>
    </row>
    <row r="146" spans="1:20">
      <c r="A146" s="182"/>
      <c r="B146" s="167"/>
      <c r="C146" s="168"/>
      <c r="D146" s="168"/>
      <c r="E146" s="168"/>
      <c r="F146" s="168"/>
      <c r="G146" s="160"/>
      <c r="H146" s="169" t="s">
        <v>302</v>
      </c>
      <c r="I146" s="162">
        <v>13</v>
      </c>
      <c r="J146" s="162"/>
      <c r="K146" s="162"/>
      <c r="L146" s="162"/>
      <c r="M146" s="162"/>
      <c r="N146" s="183" t="s">
        <v>303</v>
      </c>
      <c r="O146" s="184">
        <v>12</v>
      </c>
      <c r="P146" s="185" t="s">
        <v>304</v>
      </c>
      <c r="Q146" s="186">
        <f>SUM(Q137:Q142)/O146</f>
        <v>0.33333333333333331</v>
      </c>
      <c r="R146" s="163" t="s">
        <v>305</v>
      </c>
      <c r="S146" s="186">
        <f>SUM(S137:S141)</f>
        <v>2.4660000000000002</v>
      </c>
      <c r="T146" s="187" t="s">
        <v>85</v>
      </c>
    </row>
    <row r="147" spans="1:20">
      <c r="A147" s="189"/>
      <c r="B147" s="175"/>
      <c r="C147" s="176"/>
      <c r="D147" s="176"/>
      <c r="E147" s="176"/>
      <c r="F147" s="176"/>
      <c r="G147" s="177"/>
      <c r="H147" s="178"/>
      <c r="I147" s="179"/>
      <c r="J147" s="179"/>
      <c r="K147" s="179"/>
      <c r="L147" s="179"/>
      <c r="M147" s="179"/>
      <c r="N147" s="180"/>
      <c r="O147" s="180"/>
      <c r="P147" s="180"/>
      <c r="Q147" s="180"/>
      <c r="R147" s="180"/>
      <c r="S147" s="180"/>
      <c r="T147" s="181"/>
    </row>
    <row r="148" spans="1:20">
      <c r="A148" s="190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2" t="s">
        <v>306</v>
      </c>
      <c r="S148" s="193">
        <f>SUM(S145:S146)</f>
        <v>3.340608</v>
      </c>
      <c r="T148" s="194" t="s">
        <v>85</v>
      </c>
    </row>
    <row r="149" spans="1:20">
      <c r="A149" s="195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7"/>
    </row>
    <row r="150" spans="1:20">
      <c r="A150" s="195"/>
      <c r="C150" s="196"/>
      <c r="D150" s="196"/>
      <c r="E150" s="196"/>
      <c r="F150" s="198" t="s">
        <v>319</v>
      </c>
      <c r="G150" s="196"/>
      <c r="H150" s="196"/>
      <c r="I150" s="196" t="s">
        <v>296</v>
      </c>
      <c r="J150" s="199" t="s">
        <v>307</v>
      </c>
      <c r="K150" s="199" t="s">
        <v>308</v>
      </c>
      <c r="L150" s="199" t="s">
        <v>309</v>
      </c>
      <c r="M150" s="199" t="s">
        <v>34</v>
      </c>
      <c r="N150" s="199" t="s">
        <v>310</v>
      </c>
      <c r="Q150" s="196"/>
      <c r="R150" s="196"/>
      <c r="S150" s="196"/>
      <c r="T150" s="197"/>
    </row>
    <row r="151" spans="1:20">
      <c r="A151" s="195"/>
      <c r="C151" s="196"/>
      <c r="D151" s="196"/>
      <c r="E151" s="196"/>
      <c r="F151" s="196"/>
      <c r="G151" s="196"/>
      <c r="H151" s="196"/>
      <c r="I151" s="196" t="s">
        <v>296</v>
      </c>
      <c r="J151" s="199">
        <v>1</v>
      </c>
      <c r="K151" s="199" t="s">
        <v>308</v>
      </c>
      <c r="L151" s="199">
        <f>C128</f>
        <v>0.15</v>
      </c>
      <c r="M151" s="199" t="s">
        <v>34</v>
      </c>
      <c r="N151" s="199">
        <f>E128</f>
        <v>0.2</v>
      </c>
      <c r="Q151" s="196"/>
      <c r="R151" s="196"/>
      <c r="S151" s="196"/>
      <c r="T151" s="197"/>
    </row>
    <row r="152" spans="1:20">
      <c r="A152" s="195"/>
      <c r="C152" s="196"/>
      <c r="D152" s="196"/>
      <c r="E152" s="196"/>
      <c r="F152" s="196"/>
      <c r="G152" s="196"/>
      <c r="H152" s="196"/>
      <c r="I152" s="196" t="s">
        <v>296</v>
      </c>
      <c r="J152" s="219">
        <f>J151/(L151*N151)</f>
        <v>33.333333333333336</v>
      </c>
      <c r="K152" s="199" t="s">
        <v>49</v>
      </c>
      <c r="L152" s="196"/>
      <c r="M152" s="196"/>
      <c r="N152" s="196"/>
      <c r="O152" s="196"/>
      <c r="P152" s="196"/>
      <c r="Q152" s="196"/>
      <c r="R152" s="196"/>
      <c r="S152" s="196"/>
      <c r="T152" s="197"/>
    </row>
    <row r="153" spans="1:20">
      <c r="A153" s="195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7"/>
    </row>
    <row r="154" spans="1:20">
      <c r="A154" s="195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7"/>
    </row>
    <row r="155" spans="1:20">
      <c r="A155" s="195"/>
      <c r="C155" s="196"/>
      <c r="D155" s="196"/>
      <c r="E155" s="196"/>
      <c r="F155" s="196" t="s">
        <v>312</v>
      </c>
      <c r="G155" s="196"/>
      <c r="H155" s="196"/>
      <c r="I155" s="196" t="s">
        <v>296</v>
      </c>
      <c r="J155" s="196" t="s">
        <v>311</v>
      </c>
      <c r="K155" s="199" t="s">
        <v>34</v>
      </c>
      <c r="L155" s="199" t="s">
        <v>309</v>
      </c>
      <c r="M155" s="199" t="s">
        <v>43</v>
      </c>
      <c r="N155" s="199" t="s">
        <v>310</v>
      </c>
      <c r="O155" s="199" t="s">
        <v>34</v>
      </c>
      <c r="P155" s="199" t="s">
        <v>313</v>
      </c>
      <c r="Q155" s="220"/>
      <c r="R155" s="196"/>
      <c r="S155" s="196"/>
      <c r="T155" s="197"/>
    </row>
    <row r="156" spans="1:20">
      <c r="A156" s="195"/>
      <c r="B156" s="196"/>
      <c r="C156" s="196"/>
      <c r="D156" s="204"/>
      <c r="E156" s="204"/>
      <c r="F156" s="196"/>
      <c r="G156" s="196"/>
      <c r="H156" s="196"/>
      <c r="I156" s="196" t="s">
        <v>296</v>
      </c>
      <c r="J156" s="196">
        <v>1</v>
      </c>
      <c r="K156" s="199" t="s">
        <v>34</v>
      </c>
      <c r="L156" s="200">
        <v>0</v>
      </c>
      <c r="M156" s="199" t="s">
        <v>43</v>
      </c>
      <c r="N156" s="199">
        <f>E128</f>
        <v>0.2</v>
      </c>
      <c r="O156" s="199" t="s">
        <v>34</v>
      </c>
      <c r="P156" s="199">
        <v>2</v>
      </c>
      <c r="Q156" s="220"/>
      <c r="R156" s="196"/>
      <c r="S156" s="196"/>
      <c r="T156" s="197"/>
    </row>
    <row r="157" spans="1:20">
      <c r="A157" s="195"/>
      <c r="B157" s="196"/>
      <c r="C157" s="196"/>
      <c r="D157" s="204"/>
      <c r="E157" s="204"/>
      <c r="F157" s="196"/>
      <c r="G157" s="196"/>
      <c r="H157" s="196"/>
      <c r="I157" s="196" t="s">
        <v>296</v>
      </c>
      <c r="J157" s="201">
        <f>J156*(L156+(N156*P156))</f>
        <v>0.4</v>
      </c>
      <c r="K157" s="199" t="s">
        <v>10</v>
      </c>
      <c r="L157" s="196"/>
      <c r="M157" s="196"/>
      <c r="N157" s="196"/>
      <c r="O157" s="196"/>
      <c r="P157" s="196"/>
      <c r="Q157" s="196"/>
      <c r="R157" s="196"/>
      <c r="S157" s="196"/>
      <c r="T157" s="197"/>
    </row>
    <row r="158" spans="1:20">
      <c r="A158" s="195"/>
      <c r="B158" s="196"/>
      <c r="C158" s="196"/>
      <c r="D158" s="204"/>
      <c r="E158" s="204"/>
      <c r="F158" s="196"/>
      <c r="G158" s="196"/>
      <c r="H158" s="196"/>
      <c r="I158" s="205"/>
      <c r="J158" s="206"/>
      <c r="K158" s="205"/>
      <c r="L158" s="196"/>
      <c r="M158" s="196"/>
      <c r="N158" s="196"/>
      <c r="O158" s="196"/>
      <c r="P158" s="196"/>
      <c r="Q158" s="196"/>
      <c r="R158" s="196"/>
      <c r="S158" s="196"/>
      <c r="T158" s="197"/>
    </row>
    <row r="159" spans="1:20">
      <c r="A159" s="195"/>
      <c r="B159" s="196"/>
      <c r="C159" s="196"/>
      <c r="D159" s="196"/>
      <c r="E159" s="196"/>
      <c r="F159" s="207" t="s">
        <v>314</v>
      </c>
      <c r="G159" s="207"/>
      <c r="H159" s="207"/>
      <c r="I159" s="207"/>
      <c r="J159" s="207"/>
      <c r="K159" s="207"/>
      <c r="L159" s="196"/>
      <c r="M159" s="196"/>
      <c r="N159" s="196"/>
      <c r="O159" s="196"/>
      <c r="P159" s="196"/>
      <c r="Q159" s="196"/>
      <c r="R159" s="196"/>
      <c r="S159" s="196"/>
      <c r="T159" s="197"/>
    </row>
    <row r="160" spans="1:20">
      <c r="A160" s="208"/>
      <c r="F160" s="209" t="s">
        <v>315</v>
      </c>
      <c r="G160" s="210"/>
      <c r="H160" s="210"/>
      <c r="I160" s="210" t="s">
        <v>296</v>
      </c>
      <c r="J160" s="211">
        <f>S148*J152</f>
        <v>111.35360000000001</v>
      </c>
      <c r="K160" s="210" t="s">
        <v>85</v>
      </c>
      <c r="T160" s="212"/>
    </row>
    <row r="161" spans="1:20" ht="15" thickBot="1">
      <c r="A161" s="213"/>
      <c r="B161" s="214"/>
      <c r="C161" s="214"/>
      <c r="D161" s="214"/>
      <c r="E161" s="214"/>
      <c r="F161" s="215" t="s">
        <v>316</v>
      </c>
      <c r="G161" s="216"/>
      <c r="H161" s="216"/>
      <c r="I161" s="216" t="s">
        <v>296</v>
      </c>
      <c r="J161" s="223">
        <f>J157*J152/2</f>
        <v>6.6666666666666679</v>
      </c>
      <c r="K161" s="216" t="s">
        <v>10</v>
      </c>
      <c r="L161" s="214"/>
      <c r="M161" s="214"/>
      <c r="N161" s="214"/>
      <c r="O161" s="214"/>
      <c r="P161" s="214"/>
      <c r="Q161" s="214"/>
      <c r="R161" s="214"/>
      <c r="S161" s="214"/>
      <c r="T161" s="218"/>
    </row>
    <row r="162" spans="1:20">
      <c r="F162" s="209"/>
      <c r="G162" s="210"/>
      <c r="H162" s="210"/>
      <c r="I162" s="210"/>
      <c r="J162" s="224"/>
      <c r="K162" s="210"/>
    </row>
    <row r="163" spans="1:20" ht="15" thickBot="1">
      <c r="F163" s="209"/>
      <c r="G163" s="210"/>
      <c r="H163" s="210"/>
      <c r="I163" s="210"/>
      <c r="J163" s="224"/>
      <c r="K163" s="210"/>
    </row>
    <row r="164" spans="1:20">
      <c r="A164" s="604" t="s">
        <v>274</v>
      </c>
      <c r="B164" s="607" t="s">
        <v>597</v>
      </c>
      <c r="C164" s="608"/>
      <c r="D164" s="608"/>
      <c r="E164" s="608"/>
      <c r="F164" s="609"/>
      <c r="G164" s="603" t="s">
        <v>276</v>
      </c>
      <c r="H164" s="603"/>
      <c r="I164" s="603"/>
      <c r="J164" s="615" t="s">
        <v>277</v>
      </c>
      <c r="K164" s="616"/>
      <c r="L164" s="616"/>
      <c r="M164" s="616"/>
      <c r="N164" s="615" t="s">
        <v>278</v>
      </c>
      <c r="O164" s="616"/>
      <c r="P164" s="617"/>
      <c r="Q164" s="143" t="s">
        <v>279</v>
      </c>
      <c r="R164" s="603" t="s">
        <v>280</v>
      </c>
      <c r="S164" s="603"/>
      <c r="T164" s="591" t="s">
        <v>281</v>
      </c>
    </row>
    <row r="165" spans="1:20">
      <c r="A165" s="605"/>
      <c r="B165" s="610"/>
      <c r="C165" s="611"/>
      <c r="D165" s="611"/>
      <c r="E165" s="611"/>
      <c r="F165" s="612"/>
      <c r="G165" s="594" t="s">
        <v>282</v>
      </c>
      <c r="H165" s="596" t="s">
        <v>283</v>
      </c>
      <c r="I165" s="598" t="s">
        <v>284</v>
      </c>
      <c r="J165" s="600" t="s">
        <v>3</v>
      </c>
      <c r="K165" s="600" t="s">
        <v>4</v>
      </c>
      <c r="L165" s="600" t="s">
        <v>5</v>
      </c>
      <c r="M165" s="600" t="s">
        <v>6</v>
      </c>
      <c r="N165" s="144" t="s">
        <v>285</v>
      </c>
      <c r="O165" s="144" t="s">
        <v>279</v>
      </c>
      <c r="P165" s="144" t="s">
        <v>286</v>
      </c>
      <c r="Q165" s="144" t="s">
        <v>287</v>
      </c>
      <c r="R165" s="600" t="s">
        <v>288</v>
      </c>
      <c r="S165" s="145" t="s">
        <v>289</v>
      </c>
      <c r="T165" s="592"/>
    </row>
    <row r="166" spans="1:20">
      <c r="A166" s="606"/>
      <c r="B166" s="613"/>
      <c r="C166" s="597"/>
      <c r="D166" s="597"/>
      <c r="E166" s="597"/>
      <c r="F166" s="614"/>
      <c r="G166" s="595"/>
      <c r="H166" s="597"/>
      <c r="I166" s="599"/>
      <c r="J166" s="601"/>
      <c r="K166" s="601"/>
      <c r="L166" s="601"/>
      <c r="M166" s="601"/>
      <c r="N166" s="146" t="s">
        <v>290</v>
      </c>
      <c r="O166" s="146" t="s">
        <v>291</v>
      </c>
      <c r="P166" s="146" t="s">
        <v>291</v>
      </c>
      <c r="Q166" s="146" t="s">
        <v>290</v>
      </c>
      <c r="R166" s="602"/>
      <c r="S166" s="146" t="s">
        <v>292</v>
      </c>
      <c r="T166" s="593"/>
    </row>
    <row r="167" spans="1:20">
      <c r="A167" s="147"/>
      <c r="B167" s="148"/>
      <c r="C167" s="149" t="s">
        <v>4</v>
      </c>
      <c r="D167" s="149"/>
      <c r="E167" s="149" t="s">
        <v>31</v>
      </c>
      <c r="F167" s="150"/>
      <c r="G167" s="151"/>
      <c r="H167" s="152"/>
      <c r="I167" s="153"/>
      <c r="J167" s="153"/>
      <c r="K167" s="153"/>
      <c r="L167" s="153"/>
      <c r="M167" s="153"/>
      <c r="N167" s="154"/>
      <c r="O167" s="154"/>
      <c r="P167" s="154"/>
      <c r="Q167" s="154"/>
      <c r="R167" s="154"/>
      <c r="S167" s="154"/>
      <c r="T167" s="155"/>
    </row>
    <row r="168" spans="1:20">
      <c r="A168" s="156" t="s">
        <v>9</v>
      </c>
      <c r="B168" s="157" t="s">
        <v>322</v>
      </c>
      <c r="C168" s="158">
        <v>0.23</v>
      </c>
      <c r="D168" s="158" t="s">
        <v>34</v>
      </c>
      <c r="E168" s="158">
        <v>0.3</v>
      </c>
      <c r="F168" s="159">
        <v>1.075</v>
      </c>
      <c r="G168" s="160"/>
      <c r="H168" s="161"/>
      <c r="I168" s="162"/>
      <c r="J168" s="162"/>
      <c r="K168" s="162"/>
      <c r="L168" s="162"/>
      <c r="M168" s="162"/>
      <c r="N168" s="163"/>
      <c r="O168" s="163"/>
      <c r="P168" s="163"/>
      <c r="Q168" s="163"/>
      <c r="R168" s="163"/>
      <c r="S168" s="163"/>
      <c r="T168" s="164"/>
    </row>
    <row r="169" spans="1:20">
      <c r="A169" s="165"/>
      <c r="B169" s="157"/>
      <c r="C169" s="159"/>
      <c r="D169" s="159"/>
      <c r="E169" s="159"/>
      <c r="F169" s="159"/>
      <c r="G169" s="160"/>
      <c r="H169" s="161"/>
      <c r="I169" s="162"/>
      <c r="J169" s="162"/>
      <c r="K169" s="162"/>
      <c r="L169" s="162"/>
      <c r="M169" s="162"/>
      <c r="N169" s="163"/>
      <c r="O169" s="163"/>
      <c r="P169" s="163"/>
      <c r="Q169" s="163"/>
      <c r="R169" s="163"/>
      <c r="S169" s="163"/>
      <c r="T169" s="164"/>
    </row>
    <row r="170" spans="1:20">
      <c r="A170" s="166">
        <v>1</v>
      </c>
      <c r="B170" s="167" t="s">
        <v>323</v>
      </c>
      <c r="C170" s="168"/>
      <c r="D170" s="168"/>
      <c r="E170" s="168"/>
      <c r="F170" s="168"/>
      <c r="G170" s="160"/>
      <c r="H170" s="169">
        <v>8</v>
      </c>
      <c r="I170" s="162">
        <v>150</v>
      </c>
      <c r="J170" s="171">
        <f>C168</f>
        <v>0.23</v>
      </c>
      <c r="K170" s="171">
        <f>E168</f>
        <v>0.3</v>
      </c>
      <c r="L170" s="171"/>
      <c r="M170" s="171"/>
      <c r="N170" s="163">
        <f>J170+K170</f>
        <v>0.53</v>
      </c>
      <c r="O170" s="163">
        <f>F168/(I170/1000)</f>
        <v>7.166666666666667</v>
      </c>
      <c r="P170" s="163">
        <v>3</v>
      </c>
      <c r="Q170" s="163">
        <f t="shared" ref="Q170:Q174" si="28">N170*O170*P170</f>
        <v>11.395000000000001</v>
      </c>
      <c r="R170" s="163">
        <f t="shared" ref="R170:R174" si="29">(H170^2)*0.006165</f>
        <v>0.39456000000000002</v>
      </c>
      <c r="S170" s="163">
        <f t="shared" ref="S170:S174" si="30">Q170*R170</f>
        <v>4.4960112000000008</v>
      </c>
      <c r="T170" s="164"/>
    </row>
    <row r="171" spans="1:20">
      <c r="A171" s="170"/>
      <c r="C171" s="168"/>
      <c r="D171" s="168"/>
      <c r="E171" s="168"/>
      <c r="F171" s="168"/>
      <c r="G171" s="160"/>
      <c r="H171" s="169">
        <v>8</v>
      </c>
      <c r="I171" s="162"/>
      <c r="J171" s="171">
        <f>F168</f>
        <v>1.075</v>
      </c>
      <c r="K171" s="171"/>
      <c r="L171" s="171"/>
      <c r="M171" s="171"/>
      <c r="N171" s="163">
        <f>F168</f>
        <v>1.075</v>
      </c>
      <c r="O171" s="163">
        <v>1</v>
      </c>
      <c r="P171" s="163">
        <v>3</v>
      </c>
      <c r="Q171" s="163">
        <f t="shared" si="28"/>
        <v>3.2249999999999996</v>
      </c>
      <c r="R171" s="163">
        <f t="shared" si="29"/>
        <v>0.39456000000000002</v>
      </c>
      <c r="S171" s="163">
        <f t="shared" si="30"/>
        <v>1.272456</v>
      </c>
      <c r="T171" s="164"/>
    </row>
    <row r="172" spans="1:20">
      <c r="A172" s="170"/>
      <c r="B172" s="167"/>
      <c r="C172" s="168"/>
      <c r="D172" s="168"/>
      <c r="E172" s="168"/>
      <c r="F172" s="168"/>
      <c r="G172" s="160"/>
      <c r="H172" s="169"/>
      <c r="I172" s="162"/>
      <c r="J172" s="171"/>
      <c r="K172" s="171"/>
      <c r="L172" s="171"/>
      <c r="M172" s="171"/>
      <c r="N172" s="163"/>
      <c r="O172" s="163"/>
      <c r="P172" s="163"/>
      <c r="Q172" s="163"/>
      <c r="R172" s="163"/>
      <c r="S172" s="163"/>
      <c r="T172" s="164"/>
    </row>
    <row r="173" spans="1:20">
      <c r="A173" s="170"/>
      <c r="B173" s="167" t="s">
        <v>324</v>
      </c>
      <c r="C173" s="168"/>
      <c r="D173" s="168"/>
      <c r="E173" s="168"/>
      <c r="F173" s="168"/>
      <c r="G173" s="160"/>
      <c r="H173" s="169">
        <v>12</v>
      </c>
      <c r="I173" s="162">
        <v>150</v>
      </c>
      <c r="J173" s="171">
        <f>F168</f>
        <v>1.075</v>
      </c>
      <c r="K173" s="171"/>
      <c r="L173" s="171"/>
      <c r="M173" s="171"/>
      <c r="N173" s="163">
        <f>J173</f>
        <v>1.075</v>
      </c>
      <c r="O173" s="163">
        <f>F168/(I173/1000)</f>
        <v>7.166666666666667</v>
      </c>
      <c r="P173" s="163">
        <v>2</v>
      </c>
      <c r="Q173" s="163">
        <f t="shared" si="28"/>
        <v>15.408333333333333</v>
      </c>
      <c r="R173" s="163">
        <f t="shared" si="29"/>
        <v>0.8877600000000001</v>
      </c>
      <c r="S173" s="163">
        <f t="shared" si="30"/>
        <v>13.678902000000001</v>
      </c>
      <c r="T173" s="164" t="s">
        <v>325</v>
      </c>
    </row>
    <row r="174" spans="1:20">
      <c r="A174" s="170"/>
      <c r="B174" s="167"/>
      <c r="C174" s="168"/>
      <c r="D174" s="168"/>
      <c r="E174" s="168"/>
      <c r="F174" s="168"/>
      <c r="G174" s="160"/>
      <c r="H174" s="169">
        <v>12</v>
      </c>
      <c r="I174" s="162">
        <v>150</v>
      </c>
      <c r="J174" s="171">
        <v>1</v>
      </c>
      <c r="K174" s="171"/>
      <c r="L174" s="171"/>
      <c r="M174" s="171"/>
      <c r="N174" s="163">
        <f>J174</f>
        <v>1</v>
      </c>
      <c r="O174" s="163">
        <f>N174/(I174/1000)</f>
        <v>6.666666666666667</v>
      </c>
      <c r="P174" s="163">
        <v>2</v>
      </c>
      <c r="Q174" s="163">
        <f t="shared" si="28"/>
        <v>13.333333333333334</v>
      </c>
      <c r="R174" s="163">
        <f t="shared" si="29"/>
        <v>0.8877600000000001</v>
      </c>
      <c r="S174" s="163">
        <f t="shared" si="30"/>
        <v>11.836800000000002</v>
      </c>
      <c r="T174" s="164" t="s">
        <v>326</v>
      </c>
    </row>
    <row r="175" spans="1:20">
      <c r="A175" s="170"/>
      <c r="B175" s="167"/>
      <c r="C175" s="168"/>
      <c r="D175" s="168"/>
      <c r="E175" s="168"/>
      <c r="F175" s="168"/>
      <c r="G175" s="160"/>
      <c r="H175" s="169"/>
      <c r="I175" s="162"/>
      <c r="J175" s="171"/>
      <c r="K175" s="171"/>
      <c r="L175" s="171"/>
      <c r="M175" s="171"/>
      <c r="N175" s="163"/>
      <c r="O175" s="163"/>
      <c r="P175" s="163"/>
      <c r="Q175" s="163"/>
      <c r="R175" s="163"/>
      <c r="S175" s="163"/>
      <c r="T175" s="164"/>
    </row>
    <row r="176" spans="1:20">
      <c r="A176" s="166"/>
      <c r="B176" s="167"/>
      <c r="C176" s="168"/>
      <c r="D176" s="168"/>
      <c r="E176" s="168"/>
      <c r="F176" s="168"/>
      <c r="G176" s="160"/>
      <c r="H176" s="169"/>
      <c r="I176" s="162"/>
      <c r="J176" s="171"/>
      <c r="K176" s="171"/>
      <c r="L176" s="171"/>
      <c r="M176" s="171"/>
      <c r="N176" s="163"/>
      <c r="O176" s="163"/>
      <c r="P176" s="163"/>
      <c r="Q176" s="163"/>
      <c r="R176" s="163"/>
      <c r="S176" s="163"/>
      <c r="T176" s="164"/>
    </row>
    <row r="177" spans="1:20">
      <c r="A177" s="170"/>
      <c r="B177" s="167"/>
      <c r="C177" s="168"/>
      <c r="D177" s="168"/>
      <c r="E177" s="168"/>
      <c r="F177" s="168"/>
      <c r="G177" s="160"/>
      <c r="H177" s="169"/>
      <c r="I177" s="162"/>
      <c r="J177" s="171"/>
      <c r="K177" s="171"/>
      <c r="L177" s="171"/>
      <c r="M177" s="171"/>
      <c r="N177" s="163"/>
      <c r="O177" s="163"/>
      <c r="P177" s="163"/>
      <c r="Q177" s="163"/>
      <c r="R177" s="163"/>
      <c r="S177" s="163"/>
      <c r="T177" s="164"/>
    </row>
    <row r="178" spans="1:20">
      <c r="A178" s="170"/>
      <c r="B178" s="167"/>
      <c r="C178" s="168"/>
      <c r="D178" s="168"/>
      <c r="E178" s="168"/>
      <c r="F178" s="168"/>
      <c r="G178" s="160"/>
      <c r="H178" s="169"/>
      <c r="I178" s="162"/>
      <c r="J178" s="171"/>
      <c r="K178" s="171"/>
      <c r="L178" s="171"/>
      <c r="M178" s="171"/>
      <c r="N178" s="163"/>
      <c r="O178" s="163"/>
      <c r="P178" s="163"/>
      <c r="Q178" s="163"/>
      <c r="R178" s="163"/>
      <c r="S178" s="163"/>
      <c r="T178" s="164"/>
    </row>
    <row r="179" spans="1:20">
      <c r="A179" s="170"/>
      <c r="B179" s="167"/>
      <c r="C179" s="168"/>
      <c r="D179" s="168"/>
      <c r="E179" s="168"/>
      <c r="F179" s="168"/>
      <c r="G179" s="160"/>
      <c r="H179" s="169"/>
      <c r="I179" s="162"/>
      <c r="J179" s="171"/>
      <c r="K179" s="171"/>
      <c r="L179" s="171"/>
      <c r="M179" s="171"/>
      <c r="N179" s="163"/>
      <c r="O179" s="163"/>
      <c r="P179" s="163"/>
      <c r="Q179" s="163"/>
      <c r="R179" s="163"/>
      <c r="S179" s="163"/>
      <c r="T179" s="164"/>
    </row>
    <row r="180" spans="1:20">
      <c r="A180" s="172"/>
      <c r="B180" s="167"/>
      <c r="C180" s="168"/>
      <c r="D180" s="168"/>
      <c r="E180" s="168"/>
      <c r="F180" s="168"/>
      <c r="G180" s="160"/>
      <c r="H180" s="169"/>
      <c r="I180" s="162"/>
      <c r="J180" s="171"/>
      <c r="K180" s="173"/>
      <c r="L180" s="171"/>
      <c r="M180" s="171"/>
      <c r="N180" s="163"/>
      <c r="O180" s="163"/>
      <c r="P180" s="163"/>
      <c r="Q180" s="163"/>
      <c r="R180" s="163"/>
      <c r="S180" s="163"/>
      <c r="T180" s="164"/>
    </row>
    <row r="181" spans="1:20">
      <c r="A181" s="172"/>
      <c r="B181" s="167"/>
      <c r="C181" s="168"/>
      <c r="D181" s="168"/>
      <c r="E181" s="168"/>
      <c r="F181" s="168"/>
      <c r="G181" s="160"/>
      <c r="H181" s="169"/>
      <c r="I181" s="162"/>
      <c r="J181" s="171"/>
      <c r="K181" s="171"/>
      <c r="L181" s="171"/>
      <c r="M181" s="171"/>
      <c r="N181" s="163"/>
      <c r="O181" s="163"/>
      <c r="P181" s="163"/>
      <c r="Q181" s="163"/>
      <c r="R181" s="163"/>
      <c r="S181" s="163"/>
      <c r="T181" s="164"/>
    </row>
    <row r="182" spans="1:20">
      <c r="A182" s="170"/>
      <c r="B182" s="167"/>
      <c r="C182" s="168"/>
      <c r="D182" s="168"/>
      <c r="E182" s="168"/>
      <c r="F182" s="168"/>
      <c r="G182" s="160"/>
      <c r="H182" s="169"/>
      <c r="I182" s="162"/>
      <c r="J182" s="171"/>
      <c r="K182" s="171"/>
      <c r="L182" s="171"/>
      <c r="M182" s="171"/>
      <c r="N182" s="163"/>
      <c r="O182" s="163"/>
      <c r="P182" s="163"/>
      <c r="Q182" s="163"/>
      <c r="R182" s="163"/>
      <c r="S182" s="163"/>
      <c r="T182" s="164"/>
    </row>
    <row r="183" spans="1:20">
      <c r="A183" s="174"/>
      <c r="B183" s="175"/>
      <c r="C183" s="176"/>
      <c r="D183" s="176"/>
      <c r="E183" s="176"/>
      <c r="F183" s="176"/>
      <c r="G183" s="177"/>
      <c r="H183" s="178"/>
      <c r="I183" s="179"/>
      <c r="J183" s="179"/>
      <c r="K183" s="179"/>
      <c r="L183" s="179"/>
      <c r="M183" s="179"/>
      <c r="N183" s="180"/>
      <c r="O183" s="180"/>
      <c r="P183" s="180"/>
      <c r="Q183" s="180"/>
      <c r="R183" s="180"/>
      <c r="S183" s="180"/>
      <c r="T183" s="181"/>
    </row>
    <row r="184" spans="1:20">
      <c r="A184" s="182"/>
      <c r="B184" s="167"/>
      <c r="C184" s="168"/>
      <c r="D184" s="168"/>
      <c r="E184" s="168"/>
      <c r="F184" s="168"/>
      <c r="G184" s="160"/>
      <c r="H184" s="161"/>
      <c r="I184" s="162"/>
      <c r="J184" s="162"/>
      <c r="K184" s="162"/>
      <c r="L184" s="162"/>
      <c r="M184" s="162"/>
      <c r="N184" s="163"/>
      <c r="O184" s="163"/>
      <c r="P184" s="163"/>
      <c r="Q184" s="163"/>
      <c r="R184" s="163"/>
      <c r="S184" s="163"/>
      <c r="T184" s="164"/>
    </row>
    <row r="185" spans="1:20">
      <c r="A185" s="182"/>
      <c r="B185" s="167"/>
      <c r="C185" s="168"/>
      <c r="D185" s="168"/>
      <c r="E185" s="168"/>
      <c r="F185" s="168"/>
      <c r="G185" s="160"/>
      <c r="H185" s="169" t="s">
        <v>302</v>
      </c>
      <c r="I185" s="162">
        <v>8</v>
      </c>
      <c r="J185" s="162"/>
      <c r="K185" s="162"/>
      <c r="L185" s="162"/>
      <c r="M185" s="162"/>
      <c r="N185" s="183" t="s">
        <v>303</v>
      </c>
      <c r="O185" s="184">
        <v>12</v>
      </c>
      <c r="P185" s="185" t="s">
        <v>304</v>
      </c>
      <c r="Q185" s="186">
        <f>SUM(Q170:Q171)/O185</f>
        <v>1.2183333333333335</v>
      </c>
      <c r="R185" s="163" t="s">
        <v>305</v>
      </c>
      <c r="S185" s="186">
        <f>SUM(S170:S172)</f>
        <v>5.7684672000000008</v>
      </c>
      <c r="T185" s="187" t="s">
        <v>85</v>
      </c>
    </row>
    <row r="186" spans="1:20">
      <c r="A186" s="182"/>
      <c r="B186" s="167"/>
      <c r="C186" s="168"/>
      <c r="D186" s="168"/>
      <c r="E186" s="168"/>
      <c r="F186" s="168"/>
      <c r="G186" s="160"/>
      <c r="H186" s="169" t="s">
        <v>18</v>
      </c>
      <c r="I186" s="162">
        <v>12</v>
      </c>
      <c r="J186" s="162"/>
      <c r="K186" s="162"/>
      <c r="L186" s="162"/>
      <c r="M186" s="162"/>
      <c r="N186" s="183" t="s">
        <v>303</v>
      </c>
      <c r="O186" s="184">
        <v>12</v>
      </c>
      <c r="P186" s="185" t="s">
        <v>304</v>
      </c>
      <c r="Q186" s="186">
        <f>SUM(Q173:Q175)/O186</f>
        <v>2.3951388888888889</v>
      </c>
      <c r="R186" s="163" t="s">
        <v>305</v>
      </c>
      <c r="S186" s="186">
        <f>SUM(S173:S175)</f>
        <v>25.515702000000005</v>
      </c>
      <c r="T186" s="187" t="s">
        <v>85</v>
      </c>
    </row>
    <row r="187" spans="1:20">
      <c r="A187" s="182"/>
      <c r="B187" s="167"/>
      <c r="C187" s="168"/>
      <c r="D187" s="168"/>
      <c r="E187" s="168"/>
      <c r="F187" s="168"/>
      <c r="G187" s="160"/>
      <c r="H187" s="169" t="s">
        <v>18</v>
      </c>
      <c r="I187" s="162"/>
      <c r="J187" s="162"/>
      <c r="K187" s="162"/>
      <c r="L187" s="162"/>
      <c r="M187" s="162"/>
      <c r="N187" s="183" t="s">
        <v>303</v>
      </c>
      <c r="O187" s="184">
        <v>12</v>
      </c>
      <c r="P187" s="185" t="s">
        <v>304</v>
      </c>
      <c r="Q187" s="186">
        <f>Q181</f>
        <v>0</v>
      </c>
      <c r="R187" s="163" t="s">
        <v>305</v>
      </c>
      <c r="S187" s="186">
        <f>S181</f>
        <v>0</v>
      </c>
      <c r="T187" s="187" t="s">
        <v>85</v>
      </c>
    </row>
    <row r="188" spans="1:20">
      <c r="A188" s="189"/>
      <c r="B188" s="175"/>
      <c r="C188" s="176"/>
      <c r="D188" s="176"/>
      <c r="E188" s="176"/>
      <c r="F188" s="176"/>
      <c r="G188" s="177"/>
      <c r="H188" s="178"/>
      <c r="I188" s="179"/>
      <c r="J188" s="179"/>
      <c r="K188" s="179"/>
      <c r="L188" s="179"/>
      <c r="M188" s="179"/>
      <c r="N188" s="180"/>
      <c r="O188" s="180"/>
      <c r="P188" s="180"/>
      <c r="Q188" s="180"/>
      <c r="R188" s="180"/>
      <c r="S188" s="180"/>
      <c r="T188" s="181"/>
    </row>
    <row r="189" spans="1:20">
      <c r="A189" s="190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2" t="s">
        <v>306</v>
      </c>
      <c r="S189" s="193">
        <f>SUM(S185:S187)</f>
        <v>31.284169200000004</v>
      </c>
      <c r="T189" s="194" t="s">
        <v>85</v>
      </c>
    </row>
    <row r="190" spans="1:20">
      <c r="A190" s="195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7"/>
    </row>
    <row r="191" spans="1:20">
      <c r="A191" s="195"/>
      <c r="C191" s="196"/>
      <c r="D191" s="196"/>
      <c r="E191" s="196"/>
      <c r="F191" s="198" t="str">
        <f>B168</f>
        <v>Tangga</v>
      </c>
      <c r="G191" s="196" t="s">
        <v>327</v>
      </c>
      <c r="H191" s="196"/>
      <c r="I191" s="196" t="s">
        <v>296</v>
      </c>
      <c r="J191" s="196" t="s">
        <v>311</v>
      </c>
      <c r="K191" s="199" t="s">
        <v>34</v>
      </c>
      <c r="L191" s="199" t="s">
        <v>307</v>
      </c>
      <c r="M191" s="199" t="s">
        <v>34</v>
      </c>
      <c r="N191" s="199" t="s">
        <v>309</v>
      </c>
      <c r="O191" s="199" t="s">
        <v>34</v>
      </c>
      <c r="P191" s="199" t="s">
        <v>310</v>
      </c>
      <c r="Q191" s="196"/>
      <c r="R191" s="196"/>
      <c r="S191" s="196"/>
      <c r="T191" s="197"/>
    </row>
    <row r="192" spans="1:20">
      <c r="A192" s="195"/>
      <c r="C192" s="196"/>
      <c r="D192" s="196"/>
      <c r="E192" s="196"/>
      <c r="F192" s="196"/>
      <c r="G192" s="196"/>
      <c r="H192" s="196"/>
      <c r="I192" s="196" t="s">
        <v>296</v>
      </c>
      <c r="J192" s="196">
        <v>3</v>
      </c>
      <c r="K192" s="199" t="s">
        <v>34</v>
      </c>
      <c r="L192" s="199">
        <v>1.07</v>
      </c>
      <c r="M192" s="199" t="s">
        <v>34</v>
      </c>
      <c r="N192" s="199">
        <v>0.25</v>
      </c>
      <c r="O192" s="199" t="s">
        <v>34</v>
      </c>
      <c r="P192" s="199">
        <v>0.32</v>
      </c>
      <c r="Q192" s="196"/>
      <c r="R192" s="196"/>
      <c r="S192" s="196"/>
      <c r="T192" s="197"/>
    </row>
    <row r="193" spans="1:20">
      <c r="A193" s="195"/>
      <c r="C193" s="196"/>
      <c r="D193" s="196"/>
      <c r="E193" s="196"/>
      <c r="F193" s="196"/>
      <c r="G193" s="196"/>
      <c r="H193" s="196"/>
      <c r="I193" s="196" t="s">
        <v>296</v>
      </c>
      <c r="J193" s="201">
        <f>J192*L192*N192*P192</f>
        <v>0.25680000000000003</v>
      </c>
      <c r="K193" s="199" t="s">
        <v>12</v>
      </c>
      <c r="L193" s="196"/>
      <c r="M193" s="196"/>
      <c r="N193" s="196"/>
      <c r="O193" s="196"/>
      <c r="P193" s="196"/>
      <c r="Q193" s="196"/>
      <c r="R193" s="196"/>
      <c r="S193" s="196"/>
      <c r="T193" s="197"/>
    </row>
    <row r="194" spans="1:20">
      <c r="A194" s="195"/>
      <c r="C194" s="196"/>
      <c r="D194" s="196"/>
      <c r="E194" s="196"/>
      <c r="F194" s="196"/>
      <c r="G194" s="196" t="s">
        <v>328</v>
      </c>
      <c r="H194" s="196"/>
      <c r="I194" s="196" t="s">
        <v>296</v>
      </c>
      <c r="J194" s="196" t="s">
        <v>311</v>
      </c>
      <c r="K194" s="199" t="s">
        <v>34</v>
      </c>
      <c r="L194" s="199" t="s">
        <v>307</v>
      </c>
      <c r="M194" s="199" t="s">
        <v>34</v>
      </c>
      <c r="N194" s="199" t="s">
        <v>309</v>
      </c>
      <c r="O194" s="199" t="s">
        <v>34</v>
      </c>
      <c r="P194" s="199" t="s">
        <v>310</v>
      </c>
      <c r="Q194" s="196"/>
      <c r="R194" s="196"/>
      <c r="S194" s="196"/>
      <c r="T194" s="197"/>
    </row>
    <row r="195" spans="1:20">
      <c r="A195" s="195"/>
      <c r="C195" s="196"/>
      <c r="D195" s="196"/>
      <c r="E195" s="196"/>
      <c r="F195" s="196"/>
      <c r="G195" s="196"/>
      <c r="H195" s="196"/>
      <c r="I195" s="196" t="s">
        <v>296</v>
      </c>
      <c r="J195" s="196">
        <v>1</v>
      </c>
      <c r="K195" s="199" t="s">
        <v>34</v>
      </c>
      <c r="L195" s="199">
        <v>1</v>
      </c>
      <c r="M195" s="199" t="s">
        <v>34</v>
      </c>
      <c r="N195" s="199">
        <v>1.07</v>
      </c>
      <c r="O195" s="199" t="s">
        <v>34</v>
      </c>
      <c r="P195" s="199">
        <v>0.12</v>
      </c>
      <c r="Q195" s="196"/>
      <c r="R195" s="196"/>
      <c r="S195" s="196"/>
      <c r="T195" s="197"/>
    </row>
    <row r="196" spans="1:20">
      <c r="A196" s="195"/>
      <c r="C196" s="196"/>
      <c r="D196" s="196"/>
      <c r="E196" s="196"/>
      <c r="F196" s="196"/>
      <c r="G196" s="196"/>
      <c r="H196" s="196"/>
      <c r="I196" s="196" t="s">
        <v>296</v>
      </c>
      <c r="J196" s="201">
        <f>J195*L195*N195*P195</f>
        <v>0.12840000000000001</v>
      </c>
      <c r="K196" s="199" t="s">
        <v>12</v>
      </c>
      <c r="L196" s="196"/>
      <c r="M196" s="196"/>
      <c r="N196" s="196"/>
      <c r="O196" s="196"/>
      <c r="P196" s="196"/>
      <c r="Q196" s="196"/>
      <c r="R196" s="196"/>
      <c r="S196" s="196"/>
      <c r="T196" s="197"/>
    </row>
    <row r="197" spans="1:20">
      <c r="A197" s="195"/>
      <c r="C197" s="196"/>
      <c r="D197" s="196"/>
      <c r="E197" s="196"/>
      <c r="F197" s="196"/>
      <c r="G197" s="196" t="s">
        <v>329</v>
      </c>
      <c r="H197" s="196"/>
      <c r="I197" s="196"/>
      <c r="J197" s="201">
        <f>J193+J196</f>
        <v>0.38520000000000004</v>
      </c>
      <c r="K197" s="199"/>
      <c r="L197" s="196"/>
      <c r="M197" s="196"/>
      <c r="N197" s="196"/>
      <c r="O197" s="196"/>
      <c r="P197" s="196"/>
      <c r="Q197" s="196"/>
      <c r="R197" s="196"/>
      <c r="S197" s="196"/>
      <c r="T197" s="197"/>
    </row>
    <row r="198" spans="1:20">
      <c r="A198" s="195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7"/>
    </row>
    <row r="199" spans="1:20">
      <c r="A199" s="195"/>
      <c r="C199" s="196"/>
      <c r="D199" s="196"/>
      <c r="E199" s="196"/>
      <c r="F199" s="196" t="s">
        <v>312</v>
      </c>
      <c r="G199" s="196"/>
      <c r="H199" s="196"/>
      <c r="I199" s="196" t="s">
        <v>296</v>
      </c>
      <c r="J199" s="196" t="s">
        <v>311</v>
      </c>
      <c r="K199" s="199" t="s">
        <v>34</v>
      </c>
      <c r="L199" s="199" t="s">
        <v>307</v>
      </c>
      <c r="M199" s="199" t="s">
        <v>34</v>
      </c>
      <c r="N199" s="199" t="s">
        <v>310</v>
      </c>
      <c r="O199" s="199" t="s">
        <v>34</v>
      </c>
      <c r="P199" s="199" t="s">
        <v>313</v>
      </c>
      <c r="Q199" s="196"/>
      <c r="R199" s="196"/>
      <c r="S199" s="196"/>
      <c r="T199" s="197"/>
    </row>
    <row r="200" spans="1:20">
      <c r="A200" s="195"/>
      <c r="B200" s="196"/>
      <c r="C200" s="196"/>
      <c r="D200" s="204"/>
      <c r="E200" s="204"/>
      <c r="F200" s="196"/>
      <c r="G200" s="196" t="s">
        <v>330</v>
      </c>
      <c r="H200" s="196"/>
      <c r="I200" s="196" t="s">
        <v>296</v>
      </c>
      <c r="J200" s="196">
        <v>3</v>
      </c>
      <c r="K200" s="199" t="s">
        <v>34</v>
      </c>
      <c r="L200" s="199">
        <v>1.07</v>
      </c>
      <c r="M200" s="199" t="s">
        <v>34</v>
      </c>
      <c r="N200" s="199">
        <v>0.32</v>
      </c>
      <c r="O200" s="199" t="s">
        <v>34</v>
      </c>
      <c r="P200" s="199">
        <v>1</v>
      </c>
      <c r="Q200" s="196"/>
      <c r="R200" s="196"/>
      <c r="S200" s="196"/>
      <c r="T200" s="197"/>
    </row>
    <row r="201" spans="1:20">
      <c r="A201" s="195"/>
      <c r="B201" s="196"/>
      <c r="C201" s="196"/>
      <c r="D201" s="204"/>
      <c r="E201" s="204"/>
      <c r="F201" s="196"/>
      <c r="G201" s="196"/>
      <c r="H201" s="196"/>
      <c r="I201" s="196" t="s">
        <v>296</v>
      </c>
      <c r="J201" s="201">
        <f>J200*L200*N200*P200</f>
        <v>1.0272000000000001</v>
      </c>
      <c r="K201" s="199" t="s">
        <v>10</v>
      </c>
      <c r="L201" s="196"/>
      <c r="M201" s="196"/>
      <c r="N201" s="196"/>
      <c r="O201" s="196"/>
      <c r="P201" s="196"/>
      <c r="Q201" s="196"/>
      <c r="R201" s="196"/>
      <c r="S201" s="196"/>
      <c r="T201" s="197"/>
    </row>
    <row r="202" spans="1:20">
      <c r="A202" s="195"/>
      <c r="B202" s="196"/>
      <c r="C202" s="196"/>
      <c r="D202" s="204"/>
      <c r="E202" s="204"/>
      <c r="F202" s="196"/>
      <c r="G202" s="196" t="s">
        <v>330</v>
      </c>
      <c r="H202" s="196"/>
      <c r="I202" s="196" t="s">
        <v>296</v>
      </c>
      <c r="J202" s="196">
        <v>1</v>
      </c>
      <c r="K202" s="199" t="s">
        <v>34</v>
      </c>
      <c r="L202" s="199">
        <v>1</v>
      </c>
      <c r="M202" s="199" t="s">
        <v>34</v>
      </c>
      <c r="N202" s="199"/>
      <c r="O202" s="199" t="s">
        <v>34</v>
      </c>
      <c r="P202" s="199">
        <v>1</v>
      </c>
      <c r="Q202" s="196"/>
      <c r="R202" s="196"/>
      <c r="S202" s="196"/>
      <c r="T202" s="197"/>
    </row>
    <row r="203" spans="1:20">
      <c r="A203" s="195"/>
      <c r="B203" s="196"/>
      <c r="C203" s="196"/>
      <c r="D203" s="204"/>
      <c r="E203" s="204"/>
      <c r="F203" s="196"/>
      <c r="G203" s="196"/>
      <c r="H203" s="196"/>
      <c r="I203" s="196" t="s">
        <v>296</v>
      </c>
      <c r="J203" s="201">
        <f>J202*L202*P202</f>
        <v>1</v>
      </c>
      <c r="K203" s="199" t="s">
        <v>10</v>
      </c>
      <c r="L203" s="196"/>
      <c r="M203" s="196"/>
      <c r="N203" s="196"/>
      <c r="O203" s="196"/>
      <c r="P203" s="196"/>
      <c r="Q203" s="196"/>
      <c r="R203" s="196"/>
      <c r="S203" s="196"/>
      <c r="T203" s="197"/>
    </row>
    <row r="204" spans="1:20">
      <c r="A204" s="195"/>
      <c r="B204" s="196"/>
      <c r="C204" s="196"/>
      <c r="D204" s="204"/>
      <c r="E204" s="204"/>
      <c r="F204" s="196"/>
      <c r="G204" s="196"/>
      <c r="H204" s="196"/>
      <c r="I204" s="196"/>
      <c r="J204" s="201">
        <f>J201+J203</f>
        <v>2.0272000000000001</v>
      </c>
      <c r="K204" s="199"/>
      <c r="L204" s="196"/>
      <c r="M204" s="196"/>
      <c r="N204" s="196"/>
      <c r="O204" s="196"/>
      <c r="P204" s="196"/>
      <c r="Q204" s="196"/>
      <c r="R204" s="196"/>
      <c r="S204" s="196"/>
      <c r="T204" s="197"/>
    </row>
    <row r="205" spans="1:20">
      <c r="A205" s="195"/>
      <c r="B205" s="196"/>
      <c r="C205" s="196"/>
      <c r="D205" s="204"/>
      <c r="E205" s="204"/>
      <c r="F205" s="196"/>
      <c r="G205" s="196"/>
      <c r="H205" s="196"/>
      <c r="I205" s="196"/>
      <c r="J205" s="201"/>
      <c r="K205" s="199"/>
      <c r="L205" s="196"/>
      <c r="M205" s="196"/>
      <c r="N205" s="196"/>
      <c r="O205" s="196"/>
      <c r="P205" s="196"/>
      <c r="Q205" s="196"/>
      <c r="R205" s="196"/>
      <c r="S205" s="196"/>
      <c r="T205" s="197"/>
    </row>
    <row r="206" spans="1:20">
      <c r="A206" s="195"/>
      <c r="B206" s="196"/>
      <c r="C206" s="196"/>
      <c r="D206" s="204"/>
      <c r="E206" s="204"/>
      <c r="F206" s="196"/>
      <c r="G206" s="196"/>
      <c r="H206" s="196"/>
      <c r="I206" s="205"/>
      <c r="J206" s="206"/>
      <c r="K206" s="205"/>
      <c r="L206" s="196"/>
      <c r="M206" s="196"/>
      <c r="N206" s="196"/>
      <c r="O206" s="196"/>
      <c r="P206" s="196"/>
      <c r="Q206" s="196"/>
      <c r="R206" s="196"/>
      <c r="S206" s="196"/>
      <c r="T206" s="197"/>
    </row>
    <row r="207" spans="1:20">
      <c r="A207" s="195"/>
      <c r="B207" s="196"/>
      <c r="C207" s="196"/>
      <c r="D207" s="196"/>
      <c r="E207" s="196"/>
      <c r="F207" s="207" t="s">
        <v>314</v>
      </c>
      <c r="G207" s="207"/>
      <c r="H207" s="207"/>
      <c r="I207" s="207"/>
      <c r="J207" s="207"/>
      <c r="K207" s="207"/>
      <c r="L207" s="196"/>
      <c r="M207" s="196"/>
      <c r="N207" s="196"/>
      <c r="O207" s="196"/>
      <c r="P207" s="196"/>
      <c r="Q207" s="196"/>
      <c r="R207" s="196"/>
      <c r="S207" s="196"/>
      <c r="T207" s="197"/>
    </row>
    <row r="208" spans="1:20">
      <c r="A208" s="208"/>
      <c r="F208" s="209" t="s">
        <v>315</v>
      </c>
      <c r="G208" s="210"/>
      <c r="H208" s="210"/>
      <c r="I208" s="210" t="s">
        <v>296</v>
      </c>
      <c r="J208" s="211">
        <f>S189/J197</f>
        <v>81.215392523364486</v>
      </c>
      <c r="K208" s="210" t="s">
        <v>85</v>
      </c>
      <c r="T208" s="212"/>
    </row>
    <row r="209" spans="1:20" ht="15" thickBot="1">
      <c r="A209" s="213"/>
      <c r="B209" s="214"/>
      <c r="C209" s="214"/>
      <c r="D209" s="214"/>
      <c r="E209" s="214"/>
      <c r="F209" s="215" t="s">
        <v>316</v>
      </c>
      <c r="G209" s="216"/>
      <c r="H209" s="216"/>
      <c r="I209" s="216" t="s">
        <v>296</v>
      </c>
      <c r="J209" s="222">
        <f>J204/J197</f>
        <v>5.262720664589823</v>
      </c>
      <c r="K209" s="216" t="s">
        <v>10</v>
      </c>
      <c r="L209" s="214"/>
      <c r="M209" s="214"/>
      <c r="N209" s="214"/>
      <c r="O209" s="214"/>
      <c r="P209" s="214"/>
      <c r="Q209" s="214"/>
      <c r="R209" s="214"/>
      <c r="S209" s="214"/>
      <c r="T209" s="218"/>
    </row>
  </sheetData>
  <mergeCells count="77"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4:A46"/>
    <mergeCell ref="B44:F46"/>
    <mergeCell ref="G44:I44"/>
    <mergeCell ref="J44:M44"/>
    <mergeCell ref="H5:H6"/>
    <mergeCell ref="I5:I6"/>
    <mergeCell ref="J5:J6"/>
    <mergeCell ref="K5:K6"/>
    <mergeCell ref="L5:L6"/>
    <mergeCell ref="T44:T46"/>
    <mergeCell ref="G45:G46"/>
    <mergeCell ref="H45:H46"/>
    <mergeCell ref="I45:I46"/>
    <mergeCell ref="J45:J46"/>
    <mergeCell ref="K45:K46"/>
    <mergeCell ref="L45:L46"/>
    <mergeCell ref="M45:M46"/>
    <mergeCell ref="R45:R46"/>
    <mergeCell ref="R44:S44"/>
    <mergeCell ref="N44:P44"/>
    <mergeCell ref="A84:A86"/>
    <mergeCell ref="B84:F86"/>
    <mergeCell ref="G84:I84"/>
    <mergeCell ref="J84:M84"/>
    <mergeCell ref="N84:P84"/>
    <mergeCell ref="T84:T86"/>
    <mergeCell ref="G85:G86"/>
    <mergeCell ref="H85:H86"/>
    <mergeCell ref="I85:I86"/>
    <mergeCell ref="J85:J86"/>
    <mergeCell ref="K85:K86"/>
    <mergeCell ref="L85:L86"/>
    <mergeCell ref="M85:M86"/>
    <mergeCell ref="R85:R86"/>
    <mergeCell ref="R84:S84"/>
    <mergeCell ref="A124:A126"/>
    <mergeCell ref="B124:F126"/>
    <mergeCell ref="G124:I124"/>
    <mergeCell ref="J124:M124"/>
    <mergeCell ref="N124:P124"/>
    <mergeCell ref="T124:T126"/>
    <mergeCell ref="G125:G126"/>
    <mergeCell ref="H125:H126"/>
    <mergeCell ref="I125:I126"/>
    <mergeCell ref="J125:J126"/>
    <mergeCell ref="K125:K126"/>
    <mergeCell ref="L125:L126"/>
    <mergeCell ref="M125:M126"/>
    <mergeCell ref="R125:R126"/>
    <mergeCell ref="R124:S124"/>
    <mergeCell ref="A164:A166"/>
    <mergeCell ref="B164:F166"/>
    <mergeCell ref="G164:I164"/>
    <mergeCell ref="J164:M164"/>
    <mergeCell ref="N164:P164"/>
    <mergeCell ref="T164:T166"/>
    <mergeCell ref="G165:G166"/>
    <mergeCell ref="H165:H166"/>
    <mergeCell ref="I165:I166"/>
    <mergeCell ref="J165:J166"/>
    <mergeCell ref="K165:K166"/>
    <mergeCell ref="L165:L166"/>
    <mergeCell ref="M165:M166"/>
    <mergeCell ref="R165:R166"/>
    <mergeCell ref="R164:S164"/>
  </mergeCells>
  <pageMargins left="0.75" right="0.75" top="1" bottom="1" header="0.51180555555555596" footer="0.51180555555555596"/>
  <pageSetup scale="49" orientation="portrait" horizontalDpi="1200" verticalDpi="1200" r:id="rId1"/>
  <rowBreaks count="1" manualBreakCount="1">
    <brk id="8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3:AR54"/>
  <sheetViews>
    <sheetView view="pageBreakPreview" zoomScale="112" zoomScaleNormal="100" zoomScaleSheetLayoutView="112" workbookViewId="0">
      <selection activeCell="E18" sqref="E18"/>
    </sheetView>
  </sheetViews>
  <sheetFormatPr defaultColWidth="9.08984375" defaultRowHeight="12.5"/>
  <cols>
    <col min="1" max="1" width="1.6328125" style="226" customWidth="1"/>
    <col min="2" max="2" width="9.08984375" style="226"/>
    <col min="3" max="3" width="9" style="226" hidden="1" customWidth="1"/>
    <col min="4" max="4" width="3.90625" style="226" customWidth="1"/>
    <col min="5" max="5" width="53.6328125" style="226" customWidth="1"/>
    <col min="6" max="6" width="7.08984375" style="227" customWidth="1"/>
    <col min="7" max="7" width="3.36328125" style="227" customWidth="1"/>
    <col min="8" max="8" width="9.453125" style="226" customWidth="1"/>
    <col min="9" max="9" width="3.08984375" style="227" customWidth="1"/>
    <col min="10" max="10" width="9.453125" style="226" customWidth="1"/>
    <col min="11" max="11" width="3.08984375" style="227" customWidth="1"/>
    <col min="12" max="12" width="9.54296875" style="226" customWidth="1"/>
    <col min="13" max="13" width="3.08984375" style="227" customWidth="1"/>
    <col min="14" max="14" width="7.90625" style="227" customWidth="1"/>
    <col min="15" max="15" width="3.08984375" style="227" customWidth="1"/>
    <col min="16" max="16" width="11.6328125" style="226" customWidth="1"/>
    <col min="17" max="17" width="3.08984375" style="227" customWidth="1"/>
    <col min="18" max="18" width="9.08984375" style="226" customWidth="1"/>
    <col min="19" max="19" width="3.08984375" style="227" hidden="1" customWidth="1"/>
    <col min="20" max="20" width="9.08984375" style="226" hidden="1" customWidth="1"/>
    <col min="21" max="21" width="3.08984375" style="227" hidden="1" customWidth="1"/>
    <col min="22" max="22" width="9.08984375" style="226" hidden="1" customWidth="1"/>
    <col min="23" max="23" width="3.08984375" style="227" hidden="1" customWidth="1"/>
    <col min="24" max="24" width="9.08984375" style="226" hidden="1" customWidth="1"/>
    <col min="25" max="25" width="3.08984375" style="227" hidden="1" customWidth="1"/>
    <col min="26" max="26" width="9.08984375" style="226" hidden="1" customWidth="1"/>
    <col min="27" max="27" width="3.08984375" style="227" hidden="1" customWidth="1"/>
    <col min="28" max="28" width="9.08984375" style="226" hidden="1" customWidth="1"/>
    <col min="29" max="29" width="3.08984375" style="227" hidden="1" customWidth="1"/>
    <col min="30" max="30" width="9.08984375" style="226" hidden="1" customWidth="1"/>
    <col min="31" max="31" width="3.08984375" style="227" customWidth="1"/>
    <col min="32" max="32" width="14.36328125" style="226" hidden="1" customWidth="1"/>
    <col min="33" max="33" width="11.90625" style="226" customWidth="1"/>
    <col min="34" max="35" width="9" style="226" hidden="1" customWidth="1"/>
    <col min="36" max="36" width="9.08984375" style="226"/>
    <col min="37" max="37" width="13.453125" style="226" customWidth="1"/>
    <col min="38" max="38" width="11.36328125" style="226" customWidth="1"/>
    <col min="39" max="39" width="9.08984375" style="226"/>
    <col min="40" max="40" width="11.6328125" style="226" customWidth="1"/>
    <col min="41" max="16384" width="9.08984375" style="226"/>
  </cols>
  <sheetData>
    <row r="3" spans="2:44" ht="13" thickBot="1"/>
    <row r="4" spans="2:44" s="230" customFormat="1" ht="15.75" customHeight="1" thickTop="1">
      <c r="B4" s="623" t="s">
        <v>333</v>
      </c>
      <c r="C4" s="228" t="s">
        <v>334</v>
      </c>
      <c r="D4" s="625" t="s">
        <v>462</v>
      </c>
      <c r="E4" s="626"/>
      <c r="F4" s="625" t="s">
        <v>335</v>
      </c>
      <c r="G4" s="629"/>
      <c r="H4" s="629"/>
      <c r="I4" s="629"/>
      <c r="J4" s="629"/>
      <c r="K4" s="629"/>
      <c r="L4" s="629"/>
      <c r="M4" s="629"/>
      <c r="N4" s="629"/>
      <c r="O4" s="629"/>
      <c r="P4" s="629"/>
      <c r="Q4" s="629"/>
      <c r="R4" s="629"/>
      <c r="S4" s="629"/>
      <c r="T4" s="629"/>
      <c r="U4" s="629"/>
      <c r="V4" s="629"/>
      <c r="W4" s="629"/>
      <c r="X4" s="629"/>
      <c r="Y4" s="629"/>
      <c r="Z4" s="629"/>
      <c r="AA4" s="629"/>
      <c r="AB4" s="629"/>
      <c r="AC4" s="629"/>
      <c r="AD4" s="629"/>
      <c r="AE4" s="626"/>
      <c r="AF4" s="229" t="s">
        <v>336</v>
      </c>
      <c r="AG4" s="631" t="s">
        <v>337</v>
      </c>
      <c r="AH4" s="228" t="s">
        <v>338</v>
      </c>
      <c r="AI4" s="228" t="s">
        <v>339</v>
      </c>
      <c r="AJ4" s="631" t="s">
        <v>2</v>
      </c>
      <c r="AK4" s="633" t="s">
        <v>29</v>
      </c>
      <c r="AL4" s="619"/>
      <c r="AM4" s="619"/>
      <c r="AN4" s="619"/>
      <c r="AO4" s="619"/>
      <c r="AP4" s="619"/>
      <c r="AQ4" s="619"/>
      <c r="AR4" s="619"/>
    </row>
    <row r="5" spans="2:44" s="230" customFormat="1" ht="15.75" customHeight="1" thickBot="1">
      <c r="B5" s="624"/>
      <c r="C5" s="231"/>
      <c r="D5" s="627"/>
      <c r="E5" s="628"/>
      <c r="F5" s="627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  <c r="Y5" s="630"/>
      <c r="Z5" s="630"/>
      <c r="AA5" s="630"/>
      <c r="AB5" s="630"/>
      <c r="AC5" s="630"/>
      <c r="AD5" s="630"/>
      <c r="AE5" s="628"/>
      <c r="AF5" s="231"/>
      <c r="AG5" s="632"/>
      <c r="AH5" s="231"/>
      <c r="AI5" s="231"/>
      <c r="AJ5" s="632"/>
      <c r="AK5" s="634"/>
    </row>
    <row r="6" spans="2:44" ht="15" thickTop="1">
      <c r="B6" s="232"/>
      <c r="C6" s="233"/>
      <c r="D6" s="234"/>
      <c r="E6" s="235"/>
      <c r="F6" s="236"/>
      <c r="G6" s="237"/>
      <c r="H6" s="238" t="s">
        <v>340</v>
      </c>
      <c r="I6" s="238"/>
      <c r="J6" s="238" t="s">
        <v>341</v>
      </c>
      <c r="K6" s="238"/>
      <c r="L6" s="238" t="s">
        <v>342</v>
      </c>
      <c r="M6" s="238"/>
      <c r="N6" s="238"/>
      <c r="O6" s="238"/>
      <c r="P6" s="239"/>
      <c r="Q6" s="238"/>
      <c r="R6" s="239"/>
      <c r="S6" s="238"/>
      <c r="T6" s="239"/>
      <c r="U6" s="238"/>
      <c r="V6" s="239"/>
      <c r="W6" s="238"/>
      <c r="X6" s="239"/>
      <c r="Y6" s="238"/>
      <c r="Z6" s="239"/>
      <c r="AA6" s="238"/>
      <c r="AB6" s="239"/>
      <c r="AC6" s="238"/>
      <c r="AD6" s="238"/>
      <c r="AE6" s="237"/>
      <c r="AF6" s="233"/>
      <c r="AG6" s="233"/>
      <c r="AH6" s="240"/>
      <c r="AI6" s="233"/>
      <c r="AJ6" s="233"/>
      <c r="AK6" s="241"/>
    </row>
    <row r="7" spans="2:44" ht="14.5">
      <c r="B7" s="242"/>
      <c r="C7" s="243"/>
      <c r="D7" s="244"/>
      <c r="E7" s="245"/>
      <c r="F7" s="246"/>
      <c r="G7" s="247"/>
      <c r="H7" s="248"/>
      <c r="I7" s="247"/>
      <c r="K7" s="247"/>
      <c r="L7" s="248"/>
      <c r="M7" s="247"/>
      <c r="N7" s="247"/>
      <c r="O7" s="247"/>
      <c r="P7" s="248"/>
      <c r="Q7" s="247"/>
      <c r="R7" s="248"/>
      <c r="S7" s="247"/>
      <c r="T7" s="248"/>
      <c r="U7" s="247"/>
      <c r="V7" s="248"/>
      <c r="W7" s="247"/>
      <c r="X7" s="248"/>
      <c r="Y7" s="247"/>
      <c r="Z7" s="248"/>
      <c r="AA7" s="247"/>
      <c r="AB7" s="248"/>
      <c r="AC7" s="247"/>
      <c r="AD7" s="248"/>
      <c r="AE7" s="247"/>
      <c r="AF7" s="243"/>
      <c r="AG7" s="243"/>
      <c r="AH7" s="249"/>
      <c r="AI7" s="243"/>
      <c r="AJ7" s="243"/>
      <c r="AK7" s="250"/>
    </row>
    <row r="8" spans="2:44" ht="13.5">
      <c r="B8" s="251"/>
      <c r="C8" s="252"/>
      <c r="D8" s="253"/>
      <c r="E8" s="254"/>
      <c r="F8" s="255"/>
      <c r="G8" s="256"/>
      <c r="H8" s="257" t="s">
        <v>343</v>
      </c>
      <c r="I8" s="257"/>
      <c r="J8" s="257" t="s">
        <v>344</v>
      </c>
      <c r="K8" s="257"/>
      <c r="L8" s="257" t="s">
        <v>345</v>
      </c>
      <c r="M8" s="257"/>
      <c r="N8" s="257" t="s">
        <v>346</v>
      </c>
      <c r="O8" s="257"/>
      <c r="P8" s="257" t="s">
        <v>347</v>
      </c>
      <c r="Q8" s="256"/>
      <c r="R8" s="258"/>
      <c r="S8" s="256"/>
      <c r="T8" s="258"/>
      <c r="U8" s="256"/>
      <c r="V8" s="258"/>
      <c r="W8" s="256"/>
      <c r="X8" s="258"/>
      <c r="Y8" s="256"/>
      <c r="Z8" s="258"/>
      <c r="AA8" s="256"/>
      <c r="AB8" s="258"/>
      <c r="AC8" s="259"/>
      <c r="AD8" s="260"/>
      <c r="AE8" s="259"/>
      <c r="AF8" s="252"/>
      <c r="AG8" s="261"/>
      <c r="AH8" s="262"/>
      <c r="AI8" s="263"/>
      <c r="AJ8" s="264"/>
      <c r="AK8" s="265"/>
    </row>
    <row r="9" spans="2:44" ht="14" thickBot="1">
      <c r="B9" s="251"/>
      <c r="C9" s="252"/>
      <c r="D9" s="253"/>
      <c r="E9" s="254"/>
      <c r="F9" s="255"/>
      <c r="G9" s="256"/>
      <c r="H9" s="256">
        <v>0.08</v>
      </c>
      <c r="I9" s="256"/>
      <c r="J9" s="256">
        <v>3</v>
      </c>
      <c r="K9" s="256"/>
      <c r="L9" s="256">
        <v>3.5</v>
      </c>
      <c r="M9" s="256"/>
      <c r="N9" s="256">
        <f>J9/4</f>
        <v>0.75</v>
      </c>
      <c r="O9" s="256"/>
      <c r="P9" s="256">
        <f>J9/2</f>
        <v>1.5</v>
      </c>
      <c r="Q9" s="256"/>
      <c r="R9" s="258"/>
      <c r="S9" s="256"/>
      <c r="T9" s="258"/>
      <c r="U9" s="256"/>
      <c r="V9" s="258"/>
      <c r="W9" s="256"/>
      <c r="X9" s="258"/>
      <c r="Y9" s="256"/>
      <c r="Z9" s="258"/>
      <c r="AA9" s="256"/>
      <c r="AB9" s="258"/>
      <c r="AC9" s="259"/>
      <c r="AD9" s="260"/>
      <c r="AE9" s="259"/>
      <c r="AF9" s="252"/>
      <c r="AG9" s="266"/>
      <c r="AH9" s="267"/>
      <c r="AI9" s="268"/>
      <c r="AJ9" s="269"/>
      <c r="AK9" s="265"/>
    </row>
    <row r="10" spans="2:44" ht="14" thickTop="1">
      <c r="B10" s="251"/>
      <c r="C10" s="252"/>
      <c r="D10" s="253"/>
      <c r="E10" s="254"/>
      <c r="F10" s="239" t="s">
        <v>348</v>
      </c>
      <c r="G10" s="238"/>
      <c r="H10" s="239" t="s">
        <v>283</v>
      </c>
      <c r="I10" s="238"/>
      <c r="J10" s="239" t="s">
        <v>341</v>
      </c>
      <c r="K10" s="238"/>
      <c r="L10" s="239" t="s">
        <v>349</v>
      </c>
      <c r="M10" s="238"/>
      <c r="N10" s="238" t="s">
        <v>350</v>
      </c>
      <c r="O10" s="238"/>
      <c r="P10" s="239" t="s">
        <v>351</v>
      </c>
      <c r="Q10" s="238"/>
      <c r="R10" s="239" t="s">
        <v>352</v>
      </c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59"/>
      <c r="AF10" s="252"/>
      <c r="AG10" s="266"/>
      <c r="AH10" s="267"/>
      <c r="AI10" s="268"/>
      <c r="AJ10" s="269"/>
      <c r="AK10" s="265"/>
    </row>
    <row r="11" spans="2:44" ht="15.5">
      <c r="B11" s="251"/>
      <c r="C11" s="252"/>
      <c r="D11" s="253"/>
      <c r="E11" s="270" t="str">
        <f>"Plat 8 cm  ( "&amp;J9&amp;" x "&amp;L9&amp;" x "&amp;H9&amp;" ) m"</f>
        <v>Plat 8 cm  ( 3 x 3,5 x 0,08 ) m</v>
      </c>
      <c r="F11" s="255"/>
      <c r="G11" s="256"/>
      <c r="H11" s="258"/>
      <c r="I11" s="256"/>
      <c r="J11" s="256"/>
      <c r="K11" s="256"/>
      <c r="L11" s="256"/>
      <c r="M11" s="256"/>
      <c r="N11" s="256"/>
      <c r="O11" s="256"/>
      <c r="P11" s="256"/>
      <c r="Q11" s="256"/>
      <c r="R11" s="257">
        <v>1.1499999999999999</v>
      </c>
      <c r="S11" s="256"/>
      <c r="T11" s="258"/>
      <c r="U11" s="256"/>
      <c r="V11" s="258"/>
      <c r="W11" s="256"/>
      <c r="X11" s="258"/>
      <c r="Y11" s="256"/>
      <c r="Z11" s="258"/>
      <c r="AA11" s="256"/>
      <c r="AB11" s="258"/>
      <c r="AC11" s="259"/>
      <c r="AD11" s="260"/>
      <c r="AE11" s="259"/>
      <c r="AF11" s="252"/>
      <c r="AG11" s="266"/>
      <c r="AH11" s="267"/>
      <c r="AI11" s="268"/>
      <c r="AJ11" s="269"/>
      <c r="AK11" s="265"/>
    </row>
    <row r="12" spans="2:44" ht="13.5">
      <c r="B12" s="251"/>
      <c r="C12" s="252"/>
      <c r="D12" s="253"/>
      <c r="E12" s="271" t="s">
        <v>656</v>
      </c>
      <c r="F12" s="255">
        <v>0.15</v>
      </c>
      <c r="G12" s="256"/>
      <c r="H12" s="272">
        <v>10</v>
      </c>
      <c r="I12" s="256"/>
      <c r="J12" s="258">
        <f>P9</f>
        <v>1.5</v>
      </c>
      <c r="K12" s="256"/>
      <c r="L12" s="258">
        <f>IF(F12=0,0,J13/F12)</f>
        <v>13.333333333333334</v>
      </c>
      <c r="M12" s="256"/>
      <c r="N12" s="256">
        <v>1</v>
      </c>
      <c r="O12" s="256"/>
      <c r="P12" s="273">
        <f t="shared" ref="P12:P19" si="0">0.25*PI()*(H12/1000)^2*7850</f>
        <v>0.61653755826699685</v>
      </c>
      <c r="Q12" s="256"/>
      <c r="R12" s="258">
        <f t="shared" ref="R12:R19" si="1">$R$11</f>
        <v>1.1499999999999999</v>
      </c>
      <c r="S12" s="256"/>
      <c r="T12" s="258"/>
      <c r="U12" s="256"/>
      <c r="V12" s="258"/>
      <c r="W12" s="256"/>
      <c r="X12" s="258"/>
      <c r="Y12" s="256"/>
      <c r="Z12" s="258"/>
      <c r="AA12" s="256"/>
      <c r="AB12" s="258"/>
      <c r="AC12" s="259"/>
      <c r="AD12" s="260"/>
      <c r="AE12" s="259"/>
      <c r="AF12" s="252"/>
      <c r="AG12" s="266">
        <f t="shared" ref="AG12:AG19" si="2">PRODUCT(J12:AD12)</f>
        <v>14.180363840140926</v>
      </c>
      <c r="AH12" s="267"/>
      <c r="AI12" s="268"/>
      <c r="AJ12" s="269" t="s">
        <v>85</v>
      </c>
      <c r="AK12" s="265" t="s">
        <v>353</v>
      </c>
    </row>
    <row r="13" spans="2:44" ht="13.5">
      <c r="B13" s="251"/>
      <c r="C13" s="252"/>
      <c r="D13" s="253"/>
      <c r="E13" s="271" t="s">
        <v>657</v>
      </c>
      <c r="F13" s="255">
        <v>0.15</v>
      </c>
      <c r="G13" s="256"/>
      <c r="H13" s="272">
        <v>8</v>
      </c>
      <c r="I13" s="256"/>
      <c r="J13" s="258">
        <f>L9-P9</f>
        <v>2</v>
      </c>
      <c r="K13" s="256"/>
      <c r="L13" s="258">
        <f>IF(F13=0,0,J12/F13)</f>
        <v>10</v>
      </c>
      <c r="M13" s="256"/>
      <c r="N13" s="256">
        <v>1</v>
      </c>
      <c r="O13" s="256"/>
      <c r="P13" s="273">
        <f t="shared" si="0"/>
        <v>0.39458403729087799</v>
      </c>
      <c r="Q13" s="256"/>
      <c r="R13" s="258">
        <f t="shared" si="1"/>
        <v>1.1499999999999999</v>
      </c>
      <c r="S13" s="256"/>
      <c r="T13" s="258"/>
      <c r="U13" s="256"/>
      <c r="V13" s="258"/>
      <c r="W13" s="256"/>
      <c r="X13" s="258"/>
      <c r="Y13" s="256"/>
      <c r="Z13" s="258"/>
      <c r="AA13" s="256"/>
      <c r="AB13" s="258"/>
      <c r="AC13" s="259"/>
      <c r="AD13" s="260"/>
      <c r="AE13" s="259"/>
      <c r="AF13" s="252"/>
      <c r="AG13" s="266">
        <f t="shared" si="2"/>
        <v>9.0754328576901937</v>
      </c>
      <c r="AH13" s="267"/>
      <c r="AI13" s="268"/>
      <c r="AJ13" s="269" t="s">
        <v>85</v>
      </c>
      <c r="AK13" s="620">
        <f>1/H9</f>
        <v>12.5</v>
      </c>
    </row>
    <row r="14" spans="2:44" ht="13.5">
      <c r="B14" s="274"/>
      <c r="C14" s="252"/>
      <c r="D14" s="253"/>
      <c r="E14" s="271" t="s">
        <v>652</v>
      </c>
      <c r="F14" s="255">
        <v>0.2</v>
      </c>
      <c r="G14" s="256"/>
      <c r="H14" s="272">
        <v>0</v>
      </c>
      <c r="I14" s="256"/>
      <c r="J14" s="258">
        <f>P9</f>
        <v>1.5</v>
      </c>
      <c r="K14" s="256"/>
      <c r="L14" s="258">
        <f>IF(F14=0,0,J13/F14)</f>
        <v>10</v>
      </c>
      <c r="M14" s="256"/>
      <c r="N14" s="256"/>
      <c r="O14" s="256"/>
      <c r="P14" s="273">
        <f t="shared" si="0"/>
        <v>0</v>
      </c>
      <c r="Q14" s="256"/>
      <c r="R14" s="258">
        <f t="shared" si="1"/>
        <v>1.1499999999999999</v>
      </c>
      <c r="S14" s="256"/>
      <c r="T14" s="258"/>
      <c r="U14" s="256"/>
      <c r="V14" s="258"/>
      <c r="W14" s="256"/>
      <c r="X14" s="258"/>
      <c r="Y14" s="256"/>
      <c r="Z14" s="258"/>
      <c r="AA14" s="256"/>
      <c r="AB14" s="258"/>
      <c r="AC14" s="259"/>
      <c r="AD14" s="260"/>
      <c r="AE14" s="259"/>
      <c r="AF14" s="252"/>
      <c r="AG14" s="266">
        <f t="shared" si="2"/>
        <v>0</v>
      </c>
      <c r="AH14" s="267"/>
      <c r="AI14" s="268"/>
      <c r="AJ14" s="269" t="s">
        <v>85</v>
      </c>
      <c r="AK14" s="621"/>
    </row>
    <row r="15" spans="2:44" ht="13.5">
      <c r="B15" s="274"/>
      <c r="C15" s="252"/>
      <c r="D15" s="253"/>
      <c r="E15" s="271" t="s">
        <v>653</v>
      </c>
      <c r="F15" s="255">
        <v>0.2</v>
      </c>
      <c r="G15" s="256"/>
      <c r="H15" s="272">
        <v>10</v>
      </c>
      <c r="I15" s="256"/>
      <c r="J15" s="258">
        <f>P9</f>
        <v>1.5</v>
      </c>
      <c r="K15" s="256"/>
      <c r="L15" s="258">
        <f>IF(F15=0,0,J13/F15)</f>
        <v>10</v>
      </c>
      <c r="M15" s="256"/>
      <c r="N15" s="256">
        <v>1</v>
      </c>
      <c r="O15" s="256"/>
      <c r="P15" s="273">
        <f t="shared" si="0"/>
        <v>0.61653755826699685</v>
      </c>
      <c r="Q15" s="256"/>
      <c r="R15" s="258">
        <f t="shared" si="1"/>
        <v>1.1499999999999999</v>
      </c>
      <c r="S15" s="256"/>
      <c r="T15" s="258"/>
      <c r="U15" s="256"/>
      <c r="V15" s="258"/>
      <c r="W15" s="256"/>
      <c r="X15" s="258"/>
      <c r="Y15" s="256"/>
      <c r="Z15" s="258"/>
      <c r="AA15" s="256"/>
      <c r="AB15" s="258"/>
      <c r="AC15" s="259"/>
      <c r="AD15" s="260"/>
      <c r="AE15" s="259"/>
      <c r="AF15" s="252"/>
      <c r="AG15" s="266">
        <f t="shared" si="2"/>
        <v>10.635272880105695</v>
      </c>
      <c r="AH15" s="267"/>
      <c r="AI15" s="268"/>
      <c r="AJ15" s="269" t="s">
        <v>85</v>
      </c>
      <c r="AK15" s="621"/>
    </row>
    <row r="16" spans="2:44" ht="13.5">
      <c r="B16" s="251"/>
      <c r="C16" s="252"/>
      <c r="D16" s="253"/>
      <c r="E16" s="271" t="s">
        <v>654</v>
      </c>
      <c r="F16" s="255">
        <v>0.2</v>
      </c>
      <c r="G16" s="256"/>
      <c r="H16" s="272">
        <v>8</v>
      </c>
      <c r="I16" s="256"/>
      <c r="J16" s="258">
        <f>P9</f>
        <v>1.5</v>
      </c>
      <c r="K16" s="256"/>
      <c r="L16" s="258">
        <f>IF(F16=0,0,J16/F16)</f>
        <v>7.5</v>
      </c>
      <c r="M16" s="256"/>
      <c r="N16" s="256"/>
      <c r="O16" s="256"/>
      <c r="P16" s="273">
        <f t="shared" si="0"/>
        <v>0.39458403729087799</v>
      </c>
      <c r="Q16" s="256"/>
      <c r="R16" s="258">
        <f t="shared" si="1"/>
        <v>1.1499999999999999</v>
      </c>
      <c r="S16" s="256"/>
      <c r="T16" s="258"/>
      <c r="U16" s="256"/>
      <c r="V16" s="258"/>
      <c r="W16" s="256"/>
      <c r="X16" s="258"/>
      <c r="Y16" s="256"/>
      <c r="Z16" s="258"/>
      <c r="AA16" s="256"/>
      <c r="AB16" s="258"/>
      <c r="AC16" s="259"/>
      <c r="AD16" s="260"/>
      <c r="AE16" s="259"/>
      <c r="AF16" s="252"/>
      <c r="AG16" s="266">
        <f t="shared" si="2"/>
        <v>5.1049309824507327</v>
      </c>
      <c r="AH16" s="267"/>
      <c r="AI16" s="268"/>
      <c r="AJ16" s="269" t="s">
        <v>85</v>
      </c>
      <c r="AK16" s="621"/>
    </row>
    <row r="17" spans="2:37" ht="13.5">
      <c r="B17" s="251"/>
      <c r="C17" s="252"/>
      <c r="D17" s="253"/>
      <c r="E17" s="271" t="s">
        <v>655</v>
      </c>
      <c r="F17" s="255">
        <v>0.2</v>
      </c>
      <c r="G17" s="256"/>
      <c r="H17" s="272">
        <v>8</v>
      </c>
      <c r="I17" s="256"/>
      <c r="J17" s="258">
        <f>P9</f>
        <v>1.5</v>
      </c>
      <c r="K17" s="256"/>
      <c r="L17" s="258">
        <f>IF(F17=0,0,J17/F17)</f>
        <v>7.5</v>
      </c>
      <c r="M17" s="256"/>
      <c r="N17" s="256">
        <v>1</v>
      </c>
      <c r="O17" s="256"/>
      <c r="P17" s="273">
        <f t="shared" si="0"/>
        <v>0.39458403729087799</v>
      </c>
      <c r="Q17" s="256"/>
      <c r="R17" s="258">
        <f t="shared" si="1"/>
        <v>1.1499999999999999</v>
      </c>
      <c r="S17" s="256"/>
      <c r="T17" s="258"/>
      <c r="U17" s="256"/>
      <c r="V17" s="258"/>
      <c r="W17" s="256"/>
      <c r="X17" s="258"/>
      <c r="Y17" s="256"/>
      <c r="Z17" s="258"/>
      <c r="AA17" s="256"/>
      <c r="AB17" s="258"/>
      <c r="AC17" s="259"/>
      <c r="AD17" s="260"/>
      <c r="AE17" s="259"/>
      <c r="AF17" s="252"/>
      <c r="AG17" s="266">
        <f t="shared" si="2"/>
        <v>5.1049309824507327</v>
      </c>
      <c r="AH17" s="267"/>
      <c r="AI17" s="268"/>
      <c r="AJ17" s="269" t="s">
        <v>85</v>
      </c>
      <c r="AK17" s="622"/>
    </row>
    <row r="18" spans="2:37" ht="13.5">
      <c r="B18" s="251"/>
      <c r="C18" s="252"/>
      <c r="D18" s="253"/>
      <c r="E18" s="271" t="s">
        <v>650</v>
      </c>
      <c r="F18" s="255">
        <v>0.2</v>
      </c>
      <c r="G18" s="256"/>
      <c r="H18" s="272">
        <v>8</v>
      </c>
      <c r="I18" s="256"/>
      <c r="J18" s="258">
        <f>J9</f>
        <v>3</v>
      </c>
      <c r="K18" s="256"/>
      <c r="L18" s="258">
        <f>IF(F18=0,0,P9/F18)</f>
        <v>7.5</v>
      </c>
      <c r="M18" s="256"/>
      <c r="N18" s="256">
        <v>1</v>
      </c>
      <c r="O18" s="256"/>
      <c r="P18" s="273">
        <f t="shared" si="0"/>
        <v>0.39458403729087799</v>
      </c>
      <c r="Q18" s="256"/>
      <c r="R18" s="258">
        <f t="shared" si="1"/>
        <v>1.1499999999999999</v>
      </c>
      <c r="S18" s="256"/>
      <c r="T18" s="258"/>
      <c r="U18" s="256"/>
      <c r="V18" s="258"/>
      <c r="W18" s="256"/>
      <c r="X18" s="258"/>
      <c r="Y18" s="256"/>
      <c r="Z18" s="258"/>
      <c r="AA18" s="256"/>
      <c r="AB18" s="258"/>
      <c r="AC18" s="259"/>
      <c r="AD18" s="260"/>
      <c r="AE18" s="259"/>
      <c r="AF18" s="252"/>
      <c r="AG18" s="266">
        <f t="shared" si="2"/>
        <v>10.209861964901465</v>
      </c>
      <c r="AH18" s="267"/>
      <c r="AI18" s="268"/>
      <c r="AJ18" s="269" t="s">
        <v>85</v>
      </c>
      <c r="AK18" s="265"/>
    </row>
    <row r="19" spans="2:37" ht="13.5">
      <c r="B19" s="274"/>
      <c r="C19" s="252"/>
      <c r="D19" s="253"/>
      <c r="E19" s="271" t="s">
        <v>651</v>
      </c>
      <c r="F19" s="255">
        <v>0.2</v>
      </c>
      <c r="G19" s="256"/>
      <c r="H19" s="272">
        <v>8</v>
      </c>
      <c r="I19" s="256"/>
      <c r="J19" s="258">
        <f>L9</f>
        <v>3.5</v>
      </c>
      <c r="K19" s="256"/>
      <c r="L19" s="258">
        <f>IF(F19=0,0,P9/F19)</f>
        <v>7.5</v>
      </c>
      <c r="M19" s="256"/>
      <c r="N19" s="256">
        <v>1</v>
      </c>
      <c r="O19" s="256"/>
      <c r="P19" s="273">
        <f t="shared" si="0"/>
        <v>0.39458403729087799</v>
      </c>
      <c r="Q19" s="256"/>
      <c r="R19" s="258">
        <f t="shared" si="1"/>
        <v>1.1499999999999999</v>
      </c>
      <c r="S19" s="256"/>
      <c r="T19" s="258"/>
      <c r="U19" s="256"/>
      <c r="V19" s="258"/>
      <c r="W19" s="256"/>
      <c r="X19" s="258"/>
      <c r="Y19" s="256"/>
      <c r="Z19" s="258"/>
      <c r="AA19" s="256"/>
      <c r="AB19" s="258"/>
      <c r="AC19" s="259"/>
      <c r="AD19" s="260"/>
      <c r="AE19" s="259"/>
      <c r="AF19" s="252"/>
      <c r="AG19" s="266">
        <f t="shared" si="2"/>
        <v>11.911505625718378</v>
      </c>
      <c r="AH19" s="267"/>
      <c r="AI19" s="268"/>
      <c r="AJ19" s="269" t="s">
        <v>85</v>
      </c>
      <c r="AK19" s="275" t="s">
        <v>354</v>
      </c>
    </row>
    <row r="20" spans="2:37" ht="14" thickBot="1">
      <c r="B20" s="276"/>
      <c r="C20" s="277"/>
      <c r="D20" s="278"/>
      <c r="E20" s="279"/>
      <c r="F20" s="280"/>
      <c r="G20" s="281"/>
      <c r="H20" s="282"/>
      <c r="I20" s="281"/>
      <c r="J20" s="282"/>
      <c r="K20" s="281"/>
      <c r="L20" s="282"/>
      <c r="M20" s="281"/>
      <c r="N20" s="283" t="s">
        <v>355</v>
      </c>
      <c r="O20" s="281" t="s">
        <v>296</v>
      </c>
      <c r="P20" s="284">
        <f>J9*L9*H9</f>
        <v>0.84</v>
      </c>
      <c r="Q20" s="281" t="s">
        <v>12</v>
      </c>
      <c r="R20" s="282"/>
      <c r="S20" s="281"/>
      <c r="T20" s="282"/>
      <c r="U20" s="281"/>
      <c r="V20" s="282"/>
      <c r="W20" s="281"/>
      <c r="X20" s="282"/>
      <c r="Y20" s="281"/>
      <c r="Z20" s="282"/>
      <c r="AA20" s="281"/>
      <c r="AB20" s="282"/>
      <c r="AC20" s="285"/>
      <c r="AD20" s="286"/>
      <c r="AE20" s="285"/>
      <c r="AF20" s="277"/>
      <c r="AG20" s="287">
        <f>SUM(AG12:AG19)</f>
        <v>66.222299133458122</v>
      </c>
      <c r="AH20" s="288"/>
      <c r="AI20" s="289"/>
      <c r="AJ20" s="290" t="s">
        <v>85</v>
      </c>
      <c r="AK20" s="291">
        <f>ROUND(AG20/P20,2)</f>
        <v>78.84</v>
      </c>
    </row>
    <row r="21" spans="2:37" ht="14" thickTop="1">
      <c r="B21" s="292"/>
      <c r="C21" s="243"/>
      <c r="D21" s="293"/>
      <c r="E21" s="294"/>
      <c r="F21" s="295"/>
      <c r="G21" s="296"/>
      <c r="H21" s="297"/>
      <c r="I21" s="296"/>
      <c r="J21" s="297"/>
      <c r="K21" s="296"/>
      <c r="L21" s="297"/>
      <c r="M21" s="296"/>
      <c r="N21" s="296"/>
      <c r="O21" s="296"/>
      <c r="P21" s="298"/>
      <c r="Q21" s="296"/>
      <c r="R21" s="297"/>
      <c r="S21" s="296"/>
      <c r="T21" s="297"/>
      <c r="U21" s="296"/>
      <c r="V21" s="297"/>
      <c r="W21" s="296"/>
      <c r="X21" s="297"/>
      <c r="Y21" s="296"/>
      <c r="Z21" s="297"/>
      <c r="AA21" s="296"/>
      <c r="AB21" s="297"/>
      <c r="AC21" s="247"/>
      <c r="AD21" s="248"/>
      <c r="AE21" s="247"/>
      <c r="AF21" s="243"/>
      <c r="AG21" s="299"/>
      <c r="AH21" s="300"/>
      <c r="AI21" s="301"/>
      <c r="AJ21" s="302"/>
      <c r="AK21" s="303"/>
    </row>
    <row r="22" spans="2:37" ht="13.5">
      <c r="B22" s="251"/>
      <c r="C22" s="252"/>
      <c r="D22" s="253"/>
      <c r="E22" s="254"/>
      <c r="F22" s="255"/>
      <c r="G22" s="256"/>
      <c r="H22" s="257" t="s">
        <v>343</v>
      </c>
      <c r="I22" s="257"/>
      <c r="J22" s="257" t="s">
        <v>344</v>
      </c>
      <c r="K22" s="257"/>
      <c r="L22" s="257" t="s">
        <v>345</v>
      </c>
      <c r="M22" s="257"/>
      <c r="N22" s="257" t="s">
        <v>346</v>
      </c>
      <c r="O22" s="257"/>
      <c r="P22" s="257" t="s">
        <v>347</v>
      </c>
      <c r="Q22" s="256"/>
      <c r="R22" s="258"/>
      <c r="S22" s="256"/>
      <c r="T22" s="258"/>
      <c r="U22" s="256"/>
      <c r="V22" s="258"/>
      <c r="W22" s="256"/>
      <c r="X22" s="258"/>
      <c r="Y22" s="256"/>
      <c r="Z22" s="258"/>
      <c r="AA22" s="256"/>
      <c r="AB22" s="258"/>
      <c r="AC22" s="259"/>
      <c r="AD22" s="260"/>
      <c r="AE22" s="259"/>
      <c r="AF22" s="252"/>
      <c r="AG22" s="261"/>
      <c r="AH22" s="262"/>
      <c r="AI22" s="263"/>
      <c r="AJ22" s="264"/>
      <c r="AK22" s="265"/>
    </row>
    <row r="23" spans="2:37" ht="14" thickBot="1">
      <c r="B23" s="274"/>
      <c r="C23" s="252"/>
      <c r="D23" s="304"/>
      <c r="E23" s="254"/>
      <c r="F23" s="255"/>
      <c r="G23" s="256"/>
      <c r="H23" s="256">
        <v>0.1</v>
      </c>
      <c r="I23" s="256"/>
      <c r="J23" s="256">
        <v>3.75</v>
      </c>
      <c r="K23" s="256"/>
      <c r="L23" s="256">
        <v>2.4500000000000002</v>
      </c>
      <c r="M23" s="256"/>
      <c r="N23" s="256">
        <f>J23/4</f>
        <v>0.9375</v>
      </c>
      <c r="O23" s="256"/>
      <c r="P23" s="256">
        <f>J23/2</f>
        <v>1.875</v>
      </c>
      <c r="Q23" s="256"/>
      <c r="R23" s="258"/>
      <c r="S23" s="256"/>
      <c r="T23" s="258"/>
      <c r="U23" s="256"/>
      <c r="V23" s="258"/>
      <c r="W23" s="256"/>
      <c r="X23" s="258"/>
      <c r="Y23" s="256"/>
      <c r="Z23" s="258"/>
      <c r="AA23" s="256"/>
      <c r="AB23" s="258"/>
      <c r="AC23" s="259"/>
      <c r="AD23" s="260"/>
      <c r="AE23" s="259"/>
      <c r="AF23" s="252"/>
      <c r="AG23" s="266"/>
      <c r="AH23" s="267"/>
      <c r="AI23" s="268"/>
      <c r="AJ23" s="269"/>
      <c r="AK23" s="265"/>
    </row>
    <row r="24" spans="2:37" ht="14" thickTop="1">
      <c r="B24" s="274"/>
      <c r="C24" s="252"/>
      <c r="D24" s="304"/>
      <c r="E24" s="254"/>
      <c r="F24" s="238" t="s">
        <v>348</v>
      </c>
      <c r="G24" s="238"/>
      <c r="H24" s="238" t="s">
        <v>283</v>
      </c>
      <c r="I24" s="238"/>
      <c r="J24" s="238" t="s">
        <v>341</v>
      </c>
      <c r="K24" s="238"/>
      <c r="L24" s="238" t="s">
        <v>349</v>
      </c>
      <c r="M24" s="238"/>
      <c r="N24" s="238" t="s">
        <v>350</v>
      </c>
      <c r="O24" s="238"/>
      <c r="P24" s="239" t="s">
        <v>351</v>
      </c>
      <c r="Q24" s="238"/>
      <c r="R24" s="239" t="s">
        <v>352</v>
      </c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59"/>
      <c r="AF24" s="252"/>
      <c r="AG24" s="266"/>
      <c r="AH24" s="267"/>
      <c r="AI24" s="268"/>
      <c r="AJ24" s="269"/>
      <c r="AK24" s="265"/>
    </row>
    <row r="25" spans="2:37" ht="15.5">
      <c r="B25" s="274"/>
      <c r="C25" s="252"/>
      <c r="D25" s="304"/>
      <c r="E25" s="270" t="str">
        <f>"Plat Lantai ( "&amp;J23&amp;" x "&amp;L23&amp;" x "&amp;H23&amp;" )"</f>
        <v>Plat Lantai ( 3,75 x 2,45 x 0,1 )</v>
      </c>
      <c r="F25" s="255"/>
      <c r="G25" s="256"/>
      <c r="H25" s="258"/>
      <c r="I25" s="256"/>
      <c r="J25" s="256"/>
      <c r="K25" s="256"/>
      <c r="L25" s="256"/>
      <c r="M25" s="256"/>
      <c r="N25" s="256"/>
      <c r="O25" s="256"/>
      <c r="P25" s="256"/>
      <c r="Q25" s="256"/>
      <c r="R25" s="257">
        <v>1.1000000000000001</v>
      </c>
      <c r="S25" s="256"/>
      <c r="T25" s="258"/>
      <c r="U25" s="256"/>
      <c r="V25" s="258"/>
      <c r="W25" s="256"/>
      <c r="X25" s="258"/>
      <c r="Y25" s="256"/>
      <c r="Z25" s="258"/>
      <c r="AA25" s="256"/>
      <c r="AB25" s="258"/>
      <c r="AC25" s="259"/>
      <c r="AD25" s="260"/>
      <c r="AE25" s="259"/>
      <c r="AF25" s="252"/>
      <c r="AG25" s="266"/>
      <c r="AH25" s="267"/>
      <c r="AI25" s="268"/>
      <c r="AJ25" s="269"/>
      <c r="AK25" s="265"/>
    </row>
    <row r="26" spans="2:37" ht="13.5">
      <c r="B26" s="274"/>
      <c r="C26" s="252"/>
      <c r="D26" s="304"/>
      <c r="E26" s="271" t="s">
        <v>656</v>
      </c>
      <c r="F26" s="255">
        <v>0.15</v>
      </c>
      <c r="G26" s="256"/>
      <c r="H26" s="272">
        <v>8</v>
      </c>
      <c r="I26" s="256"/>
      <c r="J26" s="258">
        <f>P23</f>
        <v>1.875</v>
      </c>
      <c r="K26" s="256"/>
      <c r="L26" s="258">
        <f>IF(F26=0,0,J27/F26)</f>
        <v>3.8333333333333348</v>
      </c>
      <c r="M26" s="256"/>
      <c r="N26" s="256">
        <v>2</v>
      </c>
      <c r="O26" s="256"/>
      <c r="P26" s="273">
        <f t="shared" ref="P26:P33" si="3">0.25*PI()*(H26/1000)^2*7850</f>
        <v>0.39458403729087799</v>
      </c>
      <c r="Q26" s="256"/>
      <c r="R26" s="258">
        <f>R25</f>
        <v>1.1000000000000001</v>
      </c>
      <c r="S26" s="256"/>
      <c r="T26" s="258"/>
      <c r="U26" s="256"/>
      <c r="V26" s="258"/>
      <c r="W26" s="256"/>
      <c r="X26" s="258"/>
      <c r="Y26" s="256"/>
      <c r="Z26" s="258"/>
      <c r="AA26" s="256"/>
      <c r="AB26" s="258"/>
      <c r="AC26" s="259"/>
      <c r="AD26" s="260"/>
      <c r="AE26" s="259"/>
      <c r="AF26" s="252"/>
      <c r="AG26" s="266">
        <f t="shared" ref="AG26:AG33" si="4">PRODUCT(J26:AD26)</f>
        <v>6.2393600896620107</v>
      </c>
      <c r="AH26" s="267"/>
      <c r="AI26" s="268"/>
      <c r="AJ26" s="269" t="s">
        <v>85</v>
      </c>
      <c r="AK26" s="265" t="s">
        <v>353</v>
      </c>
    </row>
    <row r="27" spans="2:37" ht="13.5">
      <c r="B27" s="274"/>
      <c r="C27" s="252"/>
      <c r="D27" s="304"/>
      <c r="E27" s="271" t="s">
        <v>657</v>
      </c>
      <c r="F27" s="255">
        <v>0.15</v>
      </c>
      <c r="G27" s="256"/>
      <c r="H27" s="272">
        <v>8</v>
      </c>
      <c r="I27" s="256"/>
      <c r="J27" s="258">
        <f>L23-P23</f>
        <v>0.57500000000000018</v>
      </c>
      <c r="K27" s="256"/>
      <c r="L27" s="258">
        <f>IF(F27=0,0,J26/F27)</f>
        <v>12.5</v>
      </c>
      <c r="M27" s="256"/>
      <c r="N27" s="256">
        <v>2</v>
      </c>
      <c r="O27" s="256"/>
      <c r="P27" s="273">
        <f t="shared" si="3"/>
        <v>0.39458403729087799</v>
      </c>
      <c r="Q27" s="256"/>
      <c r="R27" s="258">
        <f>R26</f>
        <v>1.1000000000000001</v>
      </c>
      <c r="S27" s="256"/>
      <c r="T27" s="258"/>
      <c r="U27" s="256"/>
      <c r="V27" s="258"/>
      <c r="W27" s="256"/>
      <c r="X27" s="258"/>
      <c r="Y27" s="256"/>
      <c r="Z27" s="258"/>
      <c r="AA27" s="256"/>
      <c r="AB27" s="258"/>
      <c r="AC27" s="259"/>
      <c r="AD27" s="260"/>
      <c r="AE27" s="259"/>
      <c r="AF27" s="252"/>
      <c r="AG27" s="266">
        <f t="shared" si="4"/>
        <v>6.2393600896620098</v>
      </c>
      <c r="AH27" s="267"/>
      <c r="AI27" s="268"/>
      <c r="AJ27" s="269" t="s">
        <v>85</v>
      </c>
      <c r="AK27" s="620">
        <f>1/H23</f>
        <v>10</v>
      </c>
    </row>
    <row r="28" spans="2:37" ht="13.5">
      <c r="B28" s="274"/>
      <c r="C28" s="252"/>
      <c r="D28" s="304"/>
      <c r="E28" s="271" t="s">
        <v>652</v>
      </c>
      <c r="F28" s="255">
        <v>0.15</v>
      </c>
      <c r="G28" s="256"/>
      <c r="H28" s="272">
        <v>8</v>
      </c>
      <c r="I28" s="256"/>
      <c r="J28" s="258">
        <f>P23</f>
        <v>1.875</v>
      </c>
      <c r="K28" s="256"/>
      <c r="L28" s="258">
        <f>IF(F28=0,0,J27/F28)</f>
        <v>3.8333333333333348</v>
      </c>
      <c r="M28" s="256"/>
      <c r="N28" s="256">
        <v>1</v>
      </c>
      <c r="O28" s="256"/>
      <c r="P28" s="273">
        <f t="shared" si="3"/>
        <v>0.39458403729087799</v>
      </c>
      <c r="Q28" s="256"/>
      <c r="R28" s="258">
        <f t="shared" ref="R28:R33" si="5">R27</f>
        <v>1.1000000000000001</v>
      </c>
      <c r="S28" s="256"/>
      <c r="T28" s="258"/>
      <c r="U28" s="256"/>
      <c r="V28" s="258"/>
      <c r="W28" s="256"/>
      <c r="X28" s="258"/>
      <c r="Y28" s="256"/>
      <c r="Z28" s="258"/>
      <c r="AA28" s="256"/>
      <c r="AB28" s="258"/>
      <c r="AC28" s="259"/>
      <c r="AD28" s="260"/>
      <c r="AE28" s="259"/>
      <c r="AF28" s="252"/>
      <c r="AG28" s="266">
        <f t="shared" si="4"/>
        <v>3.1196800448310054</v>
      </c>
      <c r="AH28" s="267"/>
      <c r="AI28" s="268"/>
      <c r="AJ28" s="269" t="s">
        <v>85</v>
      </c>
      <c r="AK28" s="621"/>
    </row>
    <row r="29" spans="2:37" ht="13.5">
      <c r="B29" s="274"/>
      <c r="C29" s="252"/>
      <c r="D29" s="304"/>
      <c r="E29" s="271" t="s">
        <v>653</v>
      </c>
      <c r="F29" s="255">
        <v>0.15</v>
      </c>
      <c r="G29" s="256"/>
      <c r="H29" s="272">
        <v>8</v>
      </c>
      <c r="I29" s="256"/>
      <c r="J29" s="258">
        <f>P23</f>
        <v>1.875</v>
      </c>
      <c r="K29" s="256"/>
      <c r="L29" s="258">
        <f>IF(F29=0,0,J27/F29)</f>
        <v>3.8333333333333348</v>
      </c>
      <c r="M29" s="256"/>
      <c r="N29" s="256">
        <v>1</v>
      </c>
      <c r="O29" s="256"/>
      <c r="P29" s="273">
        <f t="shared" si="3"/>
        <v>0.39458403729087799</v>
      </c>
      <c r="Q29" s="256"/>
      <c r="R29" s="258">
        <f t="shared" si="5"/>
        <v>1.1000000000000001</v>
      </c>
      <c r="S29" s="256"/>
      <c r="T29" s="258"/>
      <c r="U29" s="256"/>
      <c r="V29" s="258"/>
      <c r="W29" s="256"/>
      <c r="X29" s="258"/>
      <c r="Y29" s="256"/>
      <c r="Z29" s="258"/>
      <c r="AA29" s="256"/>
      <c r="AB29" s="258"/>
      <c r="AC29" s="259"/>
      <c r="AD29" s="260"/>
      <c r="AE29" s="259"/>
      <c r="AF29" s="252"/>
      <c r="AG29" s="266">
        <f t="shared" si="4"/>
        <v>3.1196800448310054</v>
      </c>
      <c r="AH29" s="267"/>
      <c r="AI29" s="268"/>
      <c r="AJ29" s="269" t="s">
        <v>85</v>
      </c>
      <c r="AK29" s="621"/>
    </row>
    <row r="30" spans="2:37" ht="13.5">
      <c r="B30" s="274"/>
      <c r="C30" s="252"/>
      <c r="D30" s="304"/>
      <c r="E30" s="271" t="s">
        <v>654</v>
      </c>
      <c r="F30" s="255">
        <v>0.15</v>
      </c>
      <c r="G30" s="256"/>
      <c r="H30" s="272">
        <v>8</v>
      </c>
      <c r="I30" s="256"/>
      <c r="J30" s="258">
        <f>P23</f>
        <v>1.875</v>
      </c>
      <c r="K30" s="256"/>
      <c r="L30" s="258">
        <f>IF(F30=0,0,J30/F30)</f>
        <v>12.5</v>
      </c>
      <c r="M30" s="256"/>
      <c r="N30" s="256">
        <v>1</v>
      </c>
      <c r="O30" s="256"/>
      <c r="P30" s="273">
        <f t="shared" si="3"/>
        <v>0.39458403729087799</v>
      </c>
      <c r="Q30" s="256"/>
      <c r="R30" s="258">
        <f t="shared" si="5"/>
        <v>1.1000000000000001</v>
      </c>
      <c r="S30" s="256"/>
      <c r="T30" s="258"/>
      <c r="U30" s="256"/>
      <c r="V30" s="258"/>
      <c r="W30" s="256"/>
      <c r="X30" s="258"/>
      <c r="Y30" s="256"/>
      <c r="Z30" s="258"/>
      <c r="AA30" s="256"/>
      <c r="AB30" s="258"/>
      <c r="AC30" s="259"/>
      <c r="AD30" s="260"/>
      <c r="AE30" s="259"/>
      <c r="AF30" s="252"/>
      <c r="AG30" s="266">
        <f t="shared" si="4"/>
        <v>10.172869711405449</v>
      </c>
      <c r="AH30" s="267"/>
      <c r="AI30" s="268"/>
      <c r="AJ30" s="269" t="s">
        <v>85</v>
      </c>
      <c r="AK30" s="621"/>
    </row>
    <row r="31" spans="2:37" ht="13.5">
      <c r="B31" s="274"/>
      <c r="C31" s="252"/>
      <c r="D31" s="304"/>
      <c r="E31" s="271" t="s">
        <v>655</v>
      </c>
      <c r="F31" s="255">
        <v>0.15</v>
      </c>
      <c r="G31" s="256"/>
      <c r="H31" s="272">
        <v>8</v>
      </c>
      <c r="I31" s="256"/>
      <c r="J31" s="258">
        <f>P23</f>
        <v>1.875</v>
      </c>
      <c r="K31" s="256"/>
      <c r="L31" s="258">
        <f>IF(F31=0,0,J31/F31)</f>
        <v>12.5</v>
      </c>
      <c r="M31" s="256"/>
      <c r="N31" s="256">
        <v>1</v>
      </c>
      <c r="O31" s="256"/>
      <c r="P31" s="273">
        <f t="shared" si="3"/>
        <v>0.39458403729087799</v>
      </c>
      <c r="Q31" s="256"/>
      <c r="R31" s="258">
        <f t="shared" si="5"/>
        <v>1.1000000000000001</v>
      </c>
      <c r="S31" s="256"/>
      <c r="T31" s="258"/>
      <c r="U31" s="256"/>
      <c r="V31" s="258"/>
      <c r="W31" s="256"/>
      <c r="X31" s="258"/>
      <c r="Y31" s="256"/>
      <c r="Z31" s="258"/>
      <c r="AA31" s="256"/>
      <c r="AB31" s="258"/>
      <c r="AC31" s="259"/>
      <c r="AD31" s="260"/>
      <c r="AE31" s="259"/>
      <c r="AF31" s="252"/>
      <c r="AG31" s="266">
        <f t="shared" si="4"/>
        <v>10.172869711405449</v>
      </c>
      <c r="AH31" s="267"/>
      <c r="AI31" s="268"/>
      <c r="AJ31" s="269" t="s">
        <v>85</v>
      </c>
      <c r="AK31" s="622"/>
    </row>
    <row r="32" spans="2:37" ht="13.5">
      <c r="B32" s="274"/>
      <c r="C32" s="252"/>
      <c r="D32" s="304"/>
      <c r="E32" s="271" t="s">
        <v>650</v>
      </c>
      <c r="F32" s="255">
        <v>0.15</v>
      </c>
      <c r="G32" s="256"/>
      <c r="H32" s="272">
        <v>8</v>
      </c>
      <c r="I32" s="256"/>
      <c r="J32" s="258">
        <f>J23</f>
        <v>3.75</v>
      </c>
      <c r="K32" s="256"/>
      <c r="L32" s="258">
        <f>IF(F32=0,0,P23/F32)</f>
        <v>12.5</v>
      </c>
      <c r="M32" s="256"/>
      <c r="N32" s="256">
        <v>2</v>
      </c>
      <c r="O32" s="256"/>
      <c r="P32" s="273">
        <f t="shared" si="3"/>
        <v>0.39458403729087799</v>
      </c>
      <c r="Q32" s="256"/>
      <c r="R32" s="258">
        <f t="shared" si="5"/>
        <v>1.1000000000000001</v>
      </c>
      <c r="S32" s="256"/>
      <c r="T32" s="258"/>
      <c r="U32" s="256"/>
      <c r="V32" s="258"/>
      <c r="W32" s="256"/>
      <c r="X32" s="258"/>
      <c r="Y32" s="256"/>
      <c r="Z32" s="258"/>
      <c r="AA32" s="256"/>
      <c r="AB32" s="258"/>
      <c r="AC32" s="259"/>
      <c r="AD32" s="260"/>
      <c r="AE32" s="259"/>
      <c r="AF32" s="252"/>
      <c r="AG32" s="266">
        <f t="shared" si="4"/>
        <v>40.691478845621795</v>
      </c>
      <c r="AH32" s="267"/>
      <c r="AI32" s="268"/>
      <c r="AJ32" s="269" t="s">
        <v>85</v>
      </c>
      <c r="AK32" s="265"/>
    </row>
    <row r="33" spans="2:37" ht="13.5">
      <c r="B33" s="274"/>
      <c r="C33" s="252"/>
      <c r="D33" s="304"/>
      <c r="E33" s="271" t="s">
        <v>651</v>
      </c>
      <c r="F33" s="255">
        <v>0.15</v>
      </c>
      <c r="G33" s="256"/>
      <c r="H33" s="272">
        <v>8</v>
      </c>
      <c r="I33" s="256"/>
      <c r="J33" s="258">
        <f>L23</f>
        <v>2.4500000000000002</v>
      </c>
      <c r="K33" s="256"/>
      <c r="L33" s="258">
        <f>IF(F33=0,0,P23/F33)</f>
        <v>12.5</v>
      </c>
      <c r="M33" s="256"/>
      <c r="N33" s="256">
        <v>2</v>
      </c>
      <c r="O33" s="256"/>
      <c r="P33" s="273">
        <f t="shared" si="3"/>
        <v>0.39458403729087799</v>
      </c>
      <c r="Q33" s="256"/>
      <c r="R33" s="258">
        <f t="shared" si="5"/>
        <v>1.1000000000000001</v>
      </c>
      <c r="S33" s="256"/>
      <c r="T33" s="258"/>
      <c r="U33" s="256"/>
      <c r="V33" s="258"/>
      <c r="W33" s="256"/>
      <c r="X33" s="258"/>
      <c r="Y33" s="256"/>
      <c r="Z33" s="258"/>
      <c r="AA33" s="256"/>
      <c r="AB33" s="258"/>
      <c r="AC33" s="259"/>
      <c r="AD33" s="260"/>
      <c r="AE33" s="259"/>
      <c r="AF33" s="252"/>
      <c r="AG33" s="266">
        <f t="shared" si="4"/>
        <v>26.585099512472912</v>
      </c>
      <c r="AH33" s="267"/>
      <c r="AI33" s="268"/>
      <c r="AJ33" s="269" t="s">
        <v>85</v>
      </c>
      <c r="AK33" s="275" t="s">
        <v>354</v>
      </c>
    </row>
    <row r="34" spans="2:37" ht="14" thickBot="1">
      <c r="B34" s="276"/>
      <c r="C34" s="277"/>
      <c r="D34" s="305"/>
      <c r="E34" s="279"/>
      <c r="F34" s="280"/>
      <c r="G34" s="281"/>
      <c r="H34" s="282"/>
      <c r="I34" s="281"/>
      <c r="J34" s="282"/>
      <c r="K34" s="281"/>
      <c r="L34" s="282"/>
      <c r="M34" s="281"/>
      <c r="N34" s="283" t="s">
        <v>355</v>
      </c>
      <c r="O34" s="281" t="s">
        <v>296</v>
      </c>
      <c r="P34" s="284">
        <f>J23*L23*H23</f>
        <v>0.91875000000000007</v>
      </c>
      <c r="Q34" s="281" t="s">
        <v>12</v>
      </c>
      <c r="R34" s="282"/>
      <c r="S34" s="281"/>
      <c r="T34" s="282"/>
      <c r="U34" s="281"/>
      <c r="V34" s="282"/>
      <c r="W34" s="281"/>
      <c r="X34" s="282"/>
      <c r="Y34" s="281"/>
      <c r="Z34" s="282"/>
      <c r="AA34" s="281"/>
      <c r="AB34" s="282"/>
      <c r="AC34" s="285"/>
      <c r="AD34" s="286"/>
      <c r="AE34" s="285"/>
      <c r="AF34" s="277"/>
      <c r="AG34" s="287">
        <f>SUM(AG26:AG33)</f>
        <v>106.34039804989163</v>
      </c>
      <c r="AH34" s="288"/>
      <c r="AI34" s="289"/>
      <c r="AJ34" s="290" t="s">
        <v>85</v>
      </c>
      <c r="AK34" s="291">
        <f>ROUND(AG34/P34,0)</f>
        <v>116</v>
      </c>
    </row>
    <row r="35" spans="2:37" ht="14" thickTop="1">
      <c r="B35" s="251"/>
      <c r="C35" s="252"/>
      <c r="D35" s="253"/>
      <c r="E35" s="271"/>
      <c r="F35" s="255"/>
      <c r="G35" s="256"/>
      <c r="H35" s="258"/>
      <c r="I35" s="256"/>
      <c r="J35" s="258"/>
      <c r="K35" s="256"/>
      <c r="L35" s="258"/>
      <c r="M35" s="256"/>
      <c r="N35" s="256"/>
      <c r="O35" s="256"/>
      <c r="P35" s="273"/>
      <c r="Q35" s="256"/>
      <c r="R35" s="258"/>
      <c r="S35" s="256"/>
      <c r="T35" s="258"/>
      <c r="U35" s="256"/>
      <c r="V35" s="258"/>
      <c r="W35" s="256"/>
      <c r="X35" s="258"/>
      <c r="Y35" s="256"/>
      <c r="Z35" s="258"/>
      <c r="AA35" s="256"/>
      <c r="AB35" s="258"/>
      <c r="AC35" s="259"/>
      <c r="AD35" s="260"/>
      <c r="AE35" s="259"/>
      <c r="AF35" s="252"/>
      <c r="AG35" s="299"/>
      <c r="AH35" s="300"/>
      <c r="AI35" s="301"/>
      <c r="AJ35" s="302"/>
      <c r="AK35" s="275"/>
    </row>
    <row r="36" spans="2:37" ht="13.5">
      <c r="B36" s="251"/>
      <c r="C36" s="252"/>
      <c r="D36" s="253"/>
      <c r="E36" s="254"/>
      <c r="F36" s="255"/>
      <c r="G36" s="256"/>
      <c r="H36" s="257" t="s">
        <v>343</v>
      </c>
      <c r="I36" s="257"/>
      <c r="J36" s="257" t="s">
        <v>344</v>
      </c>
      <c r="K36" s="257"/>
      <c r="L36" s="257" t="s">
        <v>345</v>
      </c>
      <c r="M36" s="257"/>
      <c r="N36" s="257" t="s">
        <v>346</v>
      </c>
      <c r="O36" s="257"/>
      <c r="P36" s="257" t="s">
        <v>347</v>
      </c>
      <c r="Q36" s="256"/>
      <c r="R36" s="258"/>
      <c r="S36" s="256"/>
      <c r="T36" s="258"/>
      <c r="U36" s="256"/>
      <c r="V36" s="258"/>
      <c r="W36" s="256"/>
      <c r="X36" s="258"/>
      <c r="Y36" s="256"/>
      <c r="Z36" s="258"/>
      <c r="AA36" s="256"/>
      <c r="AB36" s="258"/>
      <c r="AC36" s="259"/>
      <c r="AD36" s="260"/>
      <c r="AE36" s="259"/>
      <c r="AF36" s="252"/>
      <c r="AG36" s="261"/>
      <c r="AH36" s="262"/>
      <c r="AI36" s="263"/>
      <c r="AJ36" s="264"/>
      <c r="AK36" s="265"/>
    </row>
    <row r="37" spans="2:37" ht="14" thickBot="1">
      <c r="B37" s="274"/>
      <c r="C37" s="252"/>
      <c r="D37" s="304"/>
      <c r="E37" s="254"/>
      <c r="F37" s="255"/>
      <c r="G37" s="256"/>
      <c r="H37" s="256">
        <v>0.12</v>
      </c>
      <c r="I37" s="256"/>
      <c r="J37" s="256">
        <v>3.75</v>
      </c>
      <c r="K37" s="256"/>
      <c r="L37" s="256">
        <v>2.4500000000000002</v>
      </c>
      <c r="M37" s="256"/>
      <c r="N37" s="256">
        <f>J37/4</f>
        <v>0.9375</v>
      </c>
      <c r="O37" s="256"/>
      <c r="P37" s="256">
        <f>J37/2</f>
        <v>1.875</v>
      </c>
      <c r="Q37" s="256"/>
      <c r="R37" s="258"/>
      <c r="S37" s="256"/>
      <c r="T37" s="258"/>
      <c r="U37" s="256"/>
      <c r="V37" s="258"/>
      <c r="W37" s="256"/>
      <c r="X37" s="258"/>
      <c r="Y37" s="256"/>
      <c r="Z37" s="258"/>
      <c r="AA37" s="256"/>
      <c r="AB37" s="258"/>
      <c r="AC37" s="259"/>
      <c r="AD37" s="260"/>
      <c r="AE37" s="259"/>
      <c r="AF37" s="252"/>
      <c r="AG37" s="266"/>
      <c r="AH37" s="267"/>
      <c r="AI37" s="268"/>
      <c r="AJ37" s="269"/>
      <c r="AK37" s="265"/>
    </row>
    <row r="38" spans="2:37" ht="14" thickTop="1">
      <c r="B38" s="274"/>
      <c r="C38" s="252"/>
      <c r="D38" s="304"/>
      <c r="E38" s="254"/>
      <c r="F38" s="238" t="s">
        <v>348</v>
      </c>
      <c r="G38" s="238"/>
      <c r="H38" s="238" t="s">
        <v>283</v>
      </c>
      <c r="I38" s="238"/>
      <c r="J38" s="238" t="s">
        <v>341</v>
      </c>
      <c r="K38" s="238"/>
      <c r="L38" s="238" t="s">
        <v>349</v>
      </c>
      <c r="M38" s="238"/>
      <c r="N38" s="238" t="s">
        <v>350</v>
      </c>
      <c r="O38" s="238"/>
      <c r="P38" s="239" t="s">
        <v>351</v>
      </c>
      <c r="Q38" s="238"/>
      <c r="R38" s="239" t="s">
        <v>352</v>
      </c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59"/>
      <c r="AF38" s="252"/>
      <c r="AG38" s="266"/>
      <c r="AH38" s="267"/>
      <c r="AI38" s="268"/>
      <c r="AJ38" s="269"/>
      <c r="AK38" s="265"/>
    </row>
    <row r="39" spans="2:37" ht="15.5">
      <c r="B39" s="274"/>
      <c r="C39" s="252"/>
      <c r="D39" s="304"/>
      <c r="E39" s="270" t="str">
        <f>"Plat Lantai ( "&amp;J37&amp;" x "&amp;L37&amp;" x "&amp;H37&amp;" )"</f>
        <v>Plat Lantai ( 3,75 x 2,45 x 0,12 )</v>
      </c>
      <c r="F39" s="255"/>
      <c r="G39" s="256"/>
      <c r="H39" s="258"/>
      <c r="I39" s="256"/>
      <c r="J39" s="256"/>
      <c r="K39" s="256"/>
      <c r="L39" s="256"/>
      <c r="M39" s="256"/>
      <c r="N39" s="256"/>
      <c r="O39" s="256"/>
      <c r="P39" s="256"/>
      <c r="Q39" s="256"/>
      <c r="R39" s="257">
        <v>1.1000000000000001</v>
      </c>
      <c r="S39" s="256"/>
      <c r="T39" s="258"/>
      <c r="U39" s="256"/>
      <c r="V39" s="258"/>
      <c r="W39" s="256"/>
      <c r="X39" s="258"/>
      <c r="Y39" s="256"/>
      <c r="Z39" s="258"/>
      <c r="AA39" s="256"/>
      <c r="AB39" s="258"/>
      <c r="AC39" s="259"/>
      <c r="AD39" s="260"/>
      <c r="AE39" s="259"/>
      <c r="AF39" s="252"/>
      <c r="AG39" s="266"/>
      <c r="AH39" s="267"/>
      <c r="AI39" s="268"/>
      <c r="AJ39" s="269"/>
      <c r="AK39" s="265"/>
    </row>
    <row r="40" spans="2:37" ht="13.5">
      <c r="B40" s="274"/>
      <c r="C40" s="252"/>
      <c r="D40" s="304"/>
      <c r="E40" s="271" t="s">
        <v>656</v>
      </c>
      <c r="F40" s="255">
        <v>0.15</v>
      </c>
      <c r="G40" s="256"/>
      <c r="H40" s="272">
        <v>8</v>
      </c>
      <c r="I40" s="256"/>
      <c r="J40" s="258">
        <f>P37</f>
        <v>1.875</v>
      </c>
      <c r="K40" s="256"/>
      <c r="L40" s="258">
        <f>IF(F40=0,0,J41/F40)</f>
        <v>3.8333333333333348</v>
      </c>
      <c r="M40" s="256"/>
      <c r="N40" s="256">
        <v>2</v>
      </c>
      <c r="O40" s="256"/>
      <c r="P40" s="273">
        <f t="shared" ref="P40:P47" si="6">0.25*PI()*(H40/1000)^2*7850</f>
        <v>0.39458403729087799</v>
      </c>
      <c r="Q40" s="256"/>
      <c r="R40" s="258">
        <f>R39</f>
        <v>1.1000000000000001</v>
      </c>
      <c r="S40" s="256"/>
      <c r="T40" s="258"/>
      <c r="U40" s="256"/>
      <c r="V40" s="258"/>
      <c r="W40" s="256"/>
      <c r="X40" s="258"/>
      <c r="Y40" s="256"/>
      <c r="Z40" s="258"/>
      <c r="AA40" s="256"/>
      <c r="AB40" s="258"/>
      <c r="AC40" s="259"/>
      <c r="AD40" s="260"/>
      <c r="AE40" s="259"/>
      <c r="AF40" s="252"/>
      <c r="AG40" s="266">
        <f t="shared" ref="AG40:AG47" si="7">PRODUCT(J40:AD40)</f>
        <v>6.2393600896620107</v>
      </c>
      <c r="AH40" s="267"/>
      <c r="AI40" s="268"/>
      <c r="AJ40" s="269" t="s">
        <v>85</v>
      </c>
      <c r="AK40" s="265" t="s">
        <v>353</v>
      </c>
    </row>
    <row r="41" spans="2:37" ht="13.5">
      <c r="B41" s="274"/>
      <c r="C41" s="252"/>
      <c r="D41" s="304"/>
      <c r="E41" s="271" t="s">
        <v>657</v>
      </c>
      <c r="F41" s="255">
        <v>0.15</v>
      </c>
      <c r="G41" s="256"/>
      <c r="H41" s="272">
        <v>8</v>
      </c>
      <c r="I41" s="256"/>
      <c r="J41" s="258">
        <f>L37-P37</f>
        <v>0.57500000000000018</v>
      </c>
      <c r="K41" s="256"/>
      <c r="L41" s="258">
        <f>IF(F41=0,0,J40/F41)</f>
        <v>12.5</v>
      </c>
      <c r="M41" s="256"/>
      <c r="N41" s="256">
        <v>2</v>
      </c>
      <c r="O41" s="256"/>
      <c r="P41" s="273">
        <f t="shared" si="6"/>
        <v>0.39458403729087799</v>
      </c>
      <c r="Q41" s="256"/>
      <c r="R41" s="258">
        <f>R40</f>
        <v>1.1000000000000001</v>
      </c>
      <c r="S41" s="256"/>
      <c r="T41" s="258"/>
      <c r="U41" s="256"/>
      <c r="V41" s="258"/>
      <c r="W41" s="256"/>
      <c r="X41" s="258"/>
      <c r="Y41" s="256"/>
      <c r="Z41" s="258"/>
      <c r="AA41" s="256"/>
      <c r="AB41" s="258"/>
      <c r="AC41" s="259"/>
      <c r="AD41" s="260"/>
      <c r="AE41" s="259"/>
      <c r="AF41" s="252"/>
      <c r="AG41" s="266">
        <f t="shared" si="7"/>
        <v>6.2393600896620098</v>
      </c>
      <c r="AH41" s="267"/>
      <c r="AI41" s="268"/>
      <c r="AJ41" s="269" t="s">
        <v>85</v>
      </c>
      <c r="AK41" s="620">
        <f>1/H37</f>
        <v>8.3333333333333339</v>
      </c>
    </row>
    <row r="42" spans="2:37" ht="13.5">
      <c r="B42" s="274"/>
      <c r="C42" s="252"/>
      <c r="D42" s="304"/>
      <c r="E42" s="271" t="s">
        <v>652</v>
      </c>
      <c r="F42" s="255">
        <v>0.15</v>
      </c>
      <c r="G42" s="256"/>
      <c r="H42" s="272">
        <v>8</v>
      </c>
      <c r="I42" s="256"/>
      <c r="J42" s="258">
        <f>P37</f>
        <v>1.875</v>
      </c>
      <c r="K42" s="256"/>
      <c r="L42" s="258">
        <f>IF(F42=0,0,J41/F42)</f>
        <v>3.8333333333333348</v>
      </c>
      <c r="M42" s="256"/>
      <c r="N42" s="256">
        <v>1</v>
      </c>
      <c r="O42" s="256"/>
      <c r="P42" s="273">
        <f t="shared" si="6"/>
        <v>0.39458403729087799</v>
      </c>
      <c r="Q42" s="256"/>
      <c r="R42" s="258">
        <f t="shared" ref="R42:R47" si="8">R41</f>
        <v>1.1000000000000001</v>
      </c>
      <c r="S42" s="256"/>
      <c r="T42" s="258"/>
      <c r="U42" s="256"/>
      <c r="V42" s="258"/>
      <c r="W42" s="256"/>
      <c r="X42" s="258"/>
      <c r="Y42" s="256"/>
      <c r="Z42" s="258"/>
      <c r="AA42" s="256"/>
      <c r="AB42" s="258"/>
      <c r="AC42" s="259"/>
      <c r="AD42" s="260"/>
      <c r="AE42" s="259"/>
      <c r="AF42" s="252"/>
      <c r="AG42" s="266">
        <f t="shared" si="7"/>
        <v>3.1196800448310054</v>
      </c>
      <c r="AH42" s="267"/>
      <c r="AI42" s="268"/>
      <c r="AJ42" s="269" t="s">
        <v>85</v>
      </c>
      <c r="AK42" s="621"/>
    </row>
    <row r="43" spans="2:37" ht="13.5">
      <c r="B43" s="274"/>
      <c r="C43" s="252"/>
      <c r="D43" s="304"/>
      <c r="E43" s="271" t="s">
        <v>653</v>
      </c>
      <c r="F43" s="255">
        <v>0.15</v>
      </c>
      <c r="G43" s="256"/>
      <c r="H43" s="272">
        <v>8</v>
      </c>
      <c r="I43" s="256"/>
      <c r="J43" s="258">
        <f>P37</f>
        <v>1.875</v>
      </c>
      <c r="K43" s="256"/>
      <c r="L43" s="258">
        <f>IF(F43=0,0,J41/F43)</f>
        <v>3.8333333333333348</v>
      </c>
      <c r="M43" s="256"/>
      <c r="N43" s="256">
        <v>1</v>
      </c>
      <c r="O43" s="256"/>
      <c r="P43" s="273">
        <f t="shared" si="6"/>
        <v>0.39458403729087799</v>
      </c>
      <c r="Q43" s="256"/>
      <c r="R43" s="258">
        <f t="shared" si="8"/>
        <v>1.1000000000000001</v>
      </c>
      <c r="S43" s="256"/>
      <c r="T43" s="258"/>
      <c r="U43" s="256"/>
      <c r="V43" s="258"/>
      <c r="W43" s="256"/>
      <c r="X43" s="258"/>
      <c r="Y43" s="256"/>
      <c r="Z43" s="258"/>
      <c r="AA43" s="256"/>
      <c r="AB43" s="258"/>
      <c r="AC43" s="259"/>
      <c r="AD43" s="260"/>
      <c r="AE43" s="259"/>
      <c r="AF43" s="252"/>
      <c r="AG43" s="266">
        <f t="shared" si="7"/>
        <v>3.1196800448310054</v>
      </c>
      <c r="AH43" s="267"/>
      <c r="AI43" s="268"/>
      <c r="AJ43" s="269" t="s">
        <v>85</v>
      </c>
      <c r="AK43" s="621"/>
    </row>
    <row r="44" spans="2:37" ht="13.5">
      <c r="B44" s="274"/>
      <c r="C44" s="252"/>
      <c r="D44" s="304"/>
      <c r="E44" s="271" t="s">
        <v>654</v>
      </c>
      <c r="F44" s="255">
        <v>0.15</v>
      </c>
      <c r="G44" s="256"/>
      <c r="H44" s="272">
        <v>8</v>
      </c>
      <c r="I44" s="256"/>
      <c r="J44" s="258">
        <f>P37</f>
        <v>1.875</v>
      </c>
      <c r="K44" s="256"/>
      <c r="L44" s="258">
        <f>IF(F44=0,0,J44/F44)</f>
        <v>12.5</v>
      </c>
      <c r="M44" s="256"/>
      <c r="N44" s="256">
        <v>1</v>
      </c>
      <c r="O44" s="256"/>
      <c r="P44" s="273">
        <f t="shared" si="6"/>
        <v>0.39458403729087799</v>
      </c>
      <c r="Q44" s="256"/>
      <c r="R44" s="258">
        <f t="shared" si="8"/>
        <v>1.1000000000000001</v>
      </c>
      <c r="S44" s="256"/>
      <c r="T44" s="258"/>
      <c r="U44" s="256"/>
      <c r="V44" s="258"/>
      <c r="W44" s="256"/>
      <c r="X44" s="258"/>
      <c r="Y44" s="256"/>
      <c r="Z44" s="258"/>
      <c r="AA44" s="256"/>
      <c r="AB44" s="258"/>
      <c r="AC44" s="259"/>
      <c r="AD44" s="260"/>
      <c r="AE44" s="259"/>
      <c r="AF44" s="252"/>
      <c r="AG44" s="266">
        <f t="shared" si="7"/>
        <v>10.172869711405449</v>
      </c>
      <c r="AH44" s="267"/>
      <c r="AI44" s="268"/>
      <c r="AJ44" s="269" t="s">
        <v>85</v>
      </c>
      <c r="AK44" s="621"/>
    </row>
    <row r="45" spans="2:37" ht="13.5">
      <c r="B45" s="274"/>
      <c r="C45" s="252"/>
      <c r="D45" s="304"/>
      <c r="E45" s="271" t="s">
        <v>655</v>
      </c>
      <c r="F45" s="255">
        <v>0.15</v>
      </c>
      <c r="G45" s="256"/>
      <c r="H45" s="272">
        <v>8</v>
      </c>
      <c r="I45" s="256"/>
      <c r="J45" s="258">
        <f>P37</f>
        <v>1.875</v>
      </c>
      <c r="K45" s="256"/>
      <c r="L45" s="258">
        <f>IF(F45=0,0,J45/F45)</f>
        <v>12.5</v>
      </c>
      <c r="M45" s="256"/>
      <c r="N45" s="256">
        <v>1</v>
      </c>
      <c r="O45" s="256"/>
      <c r="P45" s="273">
        <f t="shared" si="6"/>
        <v>0.39458403729087799</v>
      </c>
      <c r="Q45" s="256"/>
      <c r="R45" s="258">
        <f t="shared" si="8"/>
        <v>1.1000000000000001</v>
      </c>
      <c r="S45" s="256"/>
      <c r="T45" s="258"/>
      <c r="U45" s="256"/>
      <c r="V45" s="258"/>
      <c r="W45" s="256"/>
      <c r="X45" s="258"/>
      <c r="Y45" s="256"/>
      <c r="Z45" s="258"/>
      <c r="AA45" s="256"/>
      <c r="AB45" s="258"/>
      <c r="AC45" s="259"/>
      <c r="AD45" s="260"/>
      <c r="AE45" s="259"/>
      <c r="AF45" s="252"/>
      <c r="AG45" s="266">
        <f t="shared" si="7"/>
        <v>10.172869711405449</v>
      </c>
      <c r="AH45" s="267"/>
      <c r="AI45" s="268"/>
      <c r="AJ45" s="269" t="s">
        <v>85</v>
      </c>
      <c r="AK45" s="622"/>
    </row>
    <row r="46" spans="2:37" ht="13.5">
      <c r="B46" s="274"/>
      <c r="C46" s="252"/>
      <c r="D46" s="304"/>
      <c r="E46" s="271" t="s">
        <v>650</v>
      </c>
      <c r="F46" s="255">
        <v>0.15</v>
      </c>
      <c r="G46" s="256"/>
      <c r="H46" s="272">
        <v>8</v>
      </c>
      <c r="I46" s="256"/>
      <c r="J46" s="258">
        <f>J37</f>
        <v>3.75</v>
      </c>
      <c r="K46" s="256"/>
      <c r="L46" s="258">
        <f>IF(F46=0,0,P37/F46)</f>
        <v>12.5</v>
      </c>
      <c r="M46" s="256"/>
      <c r="N46" s="256">
        <v>2</v>
      </c>
      <c r="O46" s="256"/>
      <c r="P46" s="273">
        <f t="shared" si="6"/>
        <v>0.39458403729087799</v>
      </c>
      <c r="Q46" s="256"/>
      <c r="R46" s="258">
        <f t="shared" si="8"/>
        <v>1.1000000000000001</v>
      </c>
      <c r="S46" s="256"/>
      <c r="T46" s="258"/>
      <c r="U46" s="256"/>
      <c r="V46" s="258"/>
      <c r="W46" s="256"/>
      <c r="X46" s="258"/>
      <c r="Y46" s="256"/>
      <c r="Z46" s="258"/>
      <c r="AA46" s="256"/>
      <c r="AB46" s="258"/>
      <c r="AC46" s="259"/>
      <c r="AD46" s="260"/>
      <c r="AE46" s="259"/>
      <c r="AF46" s="252"/>
      <c r="AG46" s="266">
        <f t="shared" si="7"/>
        <v>40.691478845621795</v>
      </c>
      <c r="AH46" s="267"/>
      <c r="AI46" s="268"/>
      <c r="AJ46" s="269" t="s">
        <v>85</v>
      </c>
      <c r="AK46" s="265"/>
    </row>
    <row r="47" spans="2:37" ht="13.5">
      <c r="B47" s="274"/>
      <c r="C47" s="252"/>
      <c r="D47" s="304"/>
      <c r="E47" s="271" t="s">
        <v>651</v>
      </c>
      <c r="F47" s="255">
        <v>0.15</v>
      </c>
      <c r="G47" s="256"/>
      <c r="H47" s="272">
        <v>8</v>
      </c>
      <c r="I47" s="256"/>
      <c r="J47" s="258">
        <f>L37</f>
        <v>2.4500000000000002</v>
      </c>
      <c r="K47" s="256"/>
      <c r="L47" s="258">
        <f>IF(F47=0,0,P37/F47)</f>
        <v>12.5</v>
      </c>
      <c r="M47" s="256"/>
      <c r="N47" s="256">
        <v>2</v>
      </c>
      <c r="O47" s="256"/>
      <c r="P47" s="273">
        <f t="shared" si="6"/>
        <v>0.39458403729087799</v>
      </c>
      <c r="Q47" s="256"/>
      <c r="R47" s="258">
        <f t="shared" si="8"/>
        <v>1.1000000000000001</v>
      </c>
      <c r="S47" s="256"/>
      <c r="T47" s="258"/>
      <c r="U47" s="256"/>
      <c r="V47" s="258"/>
      <c r="W47" s="256"/>
      <c r="X47" s="258"/>
      <c r="Y47" s="256"/>
      <c r="Z47" s="258"/>
      <c r="AA47" s="256"/>
      <c r="AB47" s="258"/>
      <c r="AC47" s="259"/>
      <c r="AD47" s="260"/>
      <c r="AE47" s="259"/>
      <c r="AF47" s="252"/>
      <c r="AG47" s="266">
        <f t="shared" si="7"/>
        <v>26.585099512472912</v>
      </c>
      <c r="AH47" s="267"/>
      <c r="AI47" s="268"/>
      <c r="AJ47" s="269" t="s">
        <v>85</v>
      </c>
      <c r="AK47" s="275" t="s">
        <v>354</v>
      </c>
    </row>
    <row r="48" spans="2:37" ht="14" thickBot="1">
      <c r="B48" s="276"/>
      <c r="C48" s="277"/>
      <c r="D48" s="305"/>
      <c r="E48" s="279"/>
      <c r="F48" s="280"/>
      <c r="G48" s="281"/>
      <c r="H48" s="282"/>
      <c r="I48" s="281"/>
      <c r="J48" s="282"/>
      <c r="K48" s="281"/>
      <c r="L48" s="282"/>
      <c r="M48" s="281"/>
      <c r="N48" s="283" t="s">
        <v>355</v>
      </c>
      <c r="O48" s="281" t="s">
        <v>296</v>
      </c>
      <c r="P48" s="284">
        <f>J37*L37*H37</f>
        <v>1.1025</v>
      </c>
      <c r="Q48" s="281" t="s">
        <v>12</v>
      </c>
      <c r="R48" s="282"/>
      <c r="S48" s="281"/>
      <c r="T48" s="282"/>
      <c r="U48" s="281"/>
      <c r="V48" s="282"/>
      <c r="W48" s="281"/>
      <c r="X48" s="282"/>
      <c r="Y48" s="281"/>
      <c r="Z48" s="282"/>
      <c r="AA48" s="281"/>
      <c r="AB48" s="282"/>
      <c r="AC48" s="285"/>
      <c r="AD48" s="286"/>
      <c r="AE48" s="285"/>
      <c r="AF48" s="277"/>
      <c r="AG48" s="287">
        <f>SUM(AG40:AG47)</f>
        <v>106.34039804989163</v>
      </c>
      <c r="AH48" s="288"/>
      <c r="AI48" s="289"/>
      <c r="AJ48" s="290" t="s">
        <v>85</v>
      </c>
      <c r="AK48" s="291">
        <f>ROUND(AG48/P48,0)</f>
        <v>96</v>
      </c>
    </row>
    <row r="49" spans="1:44" ht="13" thickTop="1">
      <c r="B49" s="306"/>
      <c r="C49" s="243"/>
      <c r="D49" s="244"/>
      <c r="E49" s="245"/>
      <c r="F49" s="246"/>
      <c r="G49" s="247"/>
      <c r="H49" s="248"/>
      <c r="I49" s="247"/>
      <c r="J49" s="248"/>
      <c r="K49" s="247"/>
      <c r="L49" s="248"/>
      <c r="M49" s="247"/>
      <c r="N49" s="247"/>
      <c r="O49" s="247"/>
      <c r="P49" s="248"/>
      <c r="Q49" s="247"/>
      <c r="R49" s="248"/>
      <c r="S49" s="247"/>
      <c r="T49" s="248"/>
      <c r="U49" s="247"/>
      <c r="V49" s="248"/>
      <c r="W49" s="247"/>
      <c r="X49" s="248"/>
      <c r="Y49" s="247"/>
      <c r="Z49" s="248"/>
      <c r="AA49" s="247"/>
      <c r="AB49" s="248"/>
      <c r="AC49" s="247"/>
      <c r="AD49" s="248"/>
      <c r="AE49" s="247"/>
      <c r="AF49" s="243"/>
      <c r="AG49" s="243"/>
      <c r="AH49" s="307"/>
      <c r="AI49" s="243"/>
      <c r="AJ49" s="308" t="s">
        <v>356</v>
      </c>
      <c r="AK49" s="250">
        <f>ROUND(SUMIF($H$40:$H$47,"=12",$AG$40:$AG$47)/P48,2)</f>
        <v>0</v>
      </c>
    </row>
    <row r="50" spans="1:44" ht="13" thickBot="1">
      <c r="B50" s="276"/>
      <c r="C50" s="277"/>
      <c r="D50" s="305"/>
      <c r="E50" s="309"/>
      <c r="F50" s="310"/>
      <c r="G50" s="285"/>
      <c r="H50" s="286"/>
      <c r="I50" s="285"/>
      <c r="J50" s="286"/>
      <c r="K50" s="285"/>
      <c r="L50" s="286"/>
      <c r="M50" s="285"/>
      <c r="N50" s="285"/>
      <c r="O50" s="285"/>
      <c r="P50" s="286"/>
      <c r="Q50" s="285"/>
      <c r="R50" s="286"/>
      <c r="S50" s="285"/>
      <c r="T50" s="286"/>
      <c r="U50" s="285"/>
      <c r="V50" s="286"/>
      <c r="W50" s="285"/>
      <c r="X50" s="286"/>
      <c r="Y50" s="285"/>
      <c r="Z50" s="286"/>
      <c r="AA50" s="285"/>
      <c r="AB50" s="286"/>
      <c r="AC50" s="285"/>
      <c r="AD50" s="286"/>
      <c r="AE50" s="285"/>
      <c r="AF50" s="277"/>
      <c r="AG50" s="277"/>
      <c r="AH50" s="311"/>
      <c r="AI50" s="277"/>
      <c r="AJ50" s="312" t="s">
        <v>357</v>
      </c>
      <c r="AK50" s="313">
        <f>ROUND(SUMIF($H$40:$H$47,"=13",$AG$40:$AG$47)/P48,2)</f>
        <v>0</v>
      </c>
    </row>
    <row r="51" spans="1:44" ht="13" thickTop="1"/>
    <row r="52" spans="1:44" s="227" customFormat="1" ht="14.5">
      <c r="A52" s="226"/>
      <c r="B52" s="226"/>
      <c r="C52" s="226"/>
      <c r="D52" s="226"/>
      <c r="E52" s="226"/>
      <c r="H52" s="226"/>
      <c r="J52" s="226"/>
      <c r="L52" s="226"/>
      <c r="P52" s="226"/>
      <c r="R52" s="226"/>
      <c r="T52" s="226"/>
      <c r="V52" s="314"/>
      <c r="X52" s="226"/>
      <c r="Z52" s="226"/>
      <c r="AB52" s="226"/>
      <c r="AD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</row>
    <row r="53" spans="1:44" s="227" customFormat="1" ht="14.5">
      <c r="A53" s="226"/>
      <c r="B53" s="226"/>
      <c r="C53" s="226"/>
      <c r="D53" s="226"/>
      <c r="E53" s="226"/>
      <c r="H53" s="226"/>
      <c r="J53" s="226"/>
      <c r="L53" s="226"/>
      <c r="P53" s="226"/>
      <c r="R53" s="226"/>
      <c r="T53" s="226"/>
      <c r="V53" s="314"/>
      <c r="X53" s="226"/>
      <c r="Z53" s="226"/>
      <c r="AB53" s="226"/>
      <c r="AD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</row>
    <row r="54" spans="1:44" s="227" customFormat="1" ht="14.5">
      <c r="A54" s="226"/>
      <c r="B54" s="226"/>
      <c r="C54" s="226"/>
      <c r="D54" s="226"/>
      <c r="E54" s="226"/>
      <c r="H54" s="226"/>
      <c r="J54" s="226"/>
      <c r="L54" s="226"/>
      <c r="P54" s="226"/>
      <c r="R54" s="226"/>
      <c r="T54" s="226"/>
      <c r="V54" s="314"/>
      <c r="X54" s="226"/>
      <c r="Z54" s="226"/>
      <c r="AB54" s="226"/>
      <c r="AD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</row>
  </sheetData>
  <mergeCells count="12">
    <mergeCell ref="AK41:AK45"/>
    <mergeCell ref="B4:B5"/>
    <mergeCell ref="D4:E5"/>
    <mergeCell ref="F4:AE5"/>
    <mergeCell ref="AG4:AG5"/>
    <mergeCell ref="AJ4:AJ5"/>
    <mergeCell ref="AK4:AK5"/>
    <mergeCell ref="AL4:AM4"/>
    <mergeCell ref="AN4:AP4"/>
    <mergeCell ref="AQ4:AR4"/>
    <mergeCell ref="AK13:AK17"/>
    <mergeCell ref="AK27:AK31"/>
  </mergeCells>
  <printOptions horizontalCentered="1"/>
  <pageMargins left="0.69930555555555596" right="0.45" top="0.75" bottom="0.75" header="0.3" footer="0.3"/>
  <pageSetup paperSize="9" scale="47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  <pageSetUpPr fitToPage="1"/>
  </sheetPr>
  <dimension ref="A1:WUT114"/>
  <sheetViews>
    <sheetView view="pageBreakPreview" topLeftCell="A10" zoomScaleNormal="100" zoomScaleSheetLayoutView="100" workbookViewId="0">
      <selection activeCell="C31" sqref="C31:O31"/>
    </sheetView>
  </sheetViews>
  <sheetFormatPr defaultColWidth="9" defaultRowHeight="14.5"/>
  <cols>
    <col min="1" max="1" width="9.36328125" style="315" customWidth="1"/>
    <col min="2" max="2" width="4.90625" style="315" customWidth="1"/>
    <col min="3" max="3" width="35.6328125" style="315" customWidth="1"/>
    <col min="4" max="4" width="7.6328125" style="317" customWidth="1"/>
    <col min="5" max="5" width="3.36328125" style="315" customWidth="1"/>
    <col min="6" max="6" width="7.6328125" style="315" customWidth="1"/>
    <col min="7" max="7" width="4.08984375" style="315" customWidth="1"/>
    <col min="8" max="8" width="7.90625" style="315" customWidth="1"/>
    <col min="9" max="9" width="6" style="315" customWidth="1"/>
    <col min="10" max="10" width="9" style="315" hidden="1" customWidth="1"/>
    <col min="11" max="11" width="6.6328125" style="315" customWidth="1"/>
    <col min="12" max="13" width="9" style="315" hidden="1" customWidth="1"/>
    <col min="14" max="14" width="6.6328125" style="315" customWidth="1"/>
    <col min="15" max="15" width="4.90625" style="315" customWidth="1"/>
    <col min="16" max="16" width="8.36328125" style="315" customWidth="1"/>
    <col min="17" max="17" width="8" style="315" customWidth="1"/>
    <col min="18" max="18" width="13.54296875" style="315" customWidth="1"/>
    <col min="19" max="19" width="10" style="315" customWidth="1"/>
    <col min="20" max="20" width="9.453125" style="315" customWidth="1"/>
    <col min="21" max="21" width="3.90625" style="315" customWidth="1"/>
    <col min="22" max="22" width="13" style="315" customWidth="1"/>
    <col min="23" max="230" width="9" style="315"/>
    <col min="231" max="231" width="4.90625" style="315" customWidth="1"/>
    <col min="232" max="232" width="31.90625" style="315" customWidth="1"/>
    <col min="233" max="233" width="4.90625" style="315" customWidth="1"/>
    <col min="234" max="234" width="3.36328125" style="315" customWidth="1"/>
    <col min="235" max="235" width="5" style="315" customWidth="1"/>
    <col min="236" max="236" width="4.08984375" style="315" customWidth="1"/>
    <col min="237" max="237" width="8.08984375" style="315" customWidth="1"/>
    <col min="238" max="238" width="6" style="315" customWidth="1"/>
    <col min="239" max="239" width="9" style="315" hidden="1" customWidth="1"/>
    <col min="240" max="240" width="6.6328125" style="315" customWidth="1"/>
    <col min="241" max="242" width="9" style="315" hidden="1" customWidth="1"/>
    <col min="243" max="243" width="9.453125" style="315" customWidth="1"/>
    <col min="244" max="244" width="4.90625" style="315" customWidth="1"/>
    <col min="245" max="245" width="8.08984375" style="315" customWidth="1"/>
    <col min="246" max="246" width="7.90625" style="315" customWidth="1"/>
    <col min="247" max="247" width="13.453125" style="315" customWidth="1"/>
    <col min="248" max="248" width="9.90625" style="315" customWidth="1"/>
    <col min="249" max="249" width="9.453125" style="315" customWidth="1"/>
    <col min="250" max="250" width="3.90625" style="315" customWidth="1"/>
    <col min="251" max="251" width="4.453125" style="315" customWidth="1"/>
    <col min="252" max="252" width="7" style="315" customWidth="1"/>
    <col min="253" max="253" width="9" style="315" customWidth="1"/>
    <col min="254" max="486" width="9" style="315"/>
    <col min="487" max="487" width="4.90625" style="315" customWidth="1"/>
    <col min="488" max="488" width="31.90625" style="315" customWidth="1"/>
    <col min="489" max="489" width="4.90625" style="315" customWidth="1"/>
    <col min="490" max="490" width="3.36328125" style="315" customWidth="1"/>
    <col min="491" max="491" width="5" style="315" customWidth="1"/>
    <col min="492" max="492" width="4.08984375" style="315" customWidth="1"/>
    <col min="493" max="493" width="8.08984375" style="315" customWidth="1"/>
    <col min="494" max="494" width="6" style="315" customWidth="1"/>
    <col min="495" max="495" width="9" style="315" hidden="1" customWidth="1"/>
    <col min="496" max="496" width="6.6328125" style="315" customWidth="1"/>
    <col min="497" max="498" width="9" style="315" hidden="1" customWidth="1"/>
    <col min="499" max="499" width="9.453125" style="315" customWidth="1"/>
    <col min="500" max="500" width="4.90625" style="315" customWidth="1"/>
    <col min="501" max="501" width="8.08984375" style="315" customWidth="1"/>
    <col min="502" max="502" width="7.90625" style="315" customWidth="1"/>
    <col min="503" max="503" width="13.453125" style="315" customWidth="1"/>
    <col min="504" max="504" width="9.90625" style="315" customWidth="1"/>
    <col min="505" max="505" width="9.453125" style="315" customWidth="1"/>
    <col min="506" max="506" width="3.90625" style="315" customWidth="1"/>
    <col min="507" max="507" width="4.453125" style="315" customWidth="1"/>
    <col min="508" max="508" width="7" style="315" customWidth="1"/>
    <col min="509" max="509" width="9" style="315" customWidth="1"/>
    <col min="510" max="742" width="9" style="315"/>
    <col min="743" max="743" width="4.90625" style="315" customWidth="1"/>
    <col min="744" max="744" width="31.90625" style="315" customWidth="1"/>
    <col min="745" max="745" width="4.90625" style="315" customWidth="1"/>
    <col min="746" max="746" width="3.36328125" style="315" customWidth="1"/>
    <col min="747" max="747" width="5" style="315" customWidth="1"/>
    <col min="748" max="748" width="4.08984375" style="315" customWidth="1"/>
    <col min="749" max="749" width="8.08984375" style="315" customWidth="1"/>
    <col min="750" max="750" width="6" style="315" customWidth="1"/>
    <col min="751" max="751" width="9" style="315" hidden="1" customWidth="1"/>
    <col min="752" max="752" width="6.6328125" style="315" customWidth="1"/>
    <col min="753" max="754" width="9" style="315" hidden="1" customWidth="1"/>
    <col min="755" max="755" width="9.453125" style="315" customWidth="1"/>
    <col min="756" max="756" width="4.90625" style="315" customWidth="1"/>
    <col min="757" max="757" width="8.08984375" style="315" customWidth="1"/>
    <col min="758" max="758" width="7.90625" style="315" customWidth="1"/>
    <col min="759" max="759" width="13.453125" style="315" customWidth="1"/>
    <col min="760" max="760" width="9.90625" style="315" customWidth="1"/>
    <col min="761" max="761" width="9.453125" style="315" customWidth="1"/>
    <col min="762" max="762" width="3.90625" style="315" customWidth="1"/>
    <col min="763" max="763" width="4.453125" style="315" customWidth="1"/>
    <col min="764" max="764" width="7" style="315" customWidth="1"/>
    <col min="765" max="765" width="9" style="315" customWidth="1"/>
    <col min="766" max="998" width="9" style="315"/>
    <col min="999" max="999" width="4.90625" style="315" customWidth="1"/>
    <col min="1000" max="1000" width="31.90625" style="315" customWidth="1"/>
    <col min="1001" max="1001" width="4.90625" style="315" customWidth="1"/>
    <col min="1002" max="1002" width="3.36328125" style="315" customWidth="1"/>
    <col min="1003" max="1003" width="5" style="315" customWidth="1"/>
    <col min="1004" max="1004" width="4.08984375" style="315" customWidth="1"/>
    <col min="1005" max="1005" width="8.08984375" style="315" customWidth="1"/>
    <col min="1006" max="1006" width="6" style="315" customWidth="1"/>
    <col min="1007" max="1007" width="9" style="315" hidden="1" customWidth="1"/>
    <col min="1008" max="1008" width="6.6328125" style="315" customWidth="1"/>
    <col min="1009" max="1010" width="9" style="315" hidden="1" customWidth="1"/>
    <col min="1011" max="1011" width="9.453125" style="315" customWidth="1"/>
    <col min="1012" max="1012" width="4.90625" style="315" customWidth="1"/>
    <col min="1013" max="1013" width="8.08984375" style="315" customWidth="1"/>
    <col min="1014" max="1014" width="7.90625" style="315" customWidth="1"/>
    <col min="1015" max="1015" width="13.453125" style="315" customWidth="1"/>
    <col min="1016" max="1016" width="9.90625" style="315" customWidth="1"/>
    <col min="1017" max="1017" width="9.453125" style="315" customWidth="1"/>
    <col min="1018" max="1018" width="3.90625" style="315" customWidth="1"/>
    <col min="1019" max="1019" width="4.453125" style="315" customWidth="1"/>
    <col min="1020" max="1020" width="7" style="315" customWidth="1"/>
    <col min="1021" max="1021" width="9" style="315" customWidth="1"/>
    <col min="1022" max="1254" width="9" style="315"/>
    <col min="1255" max="1255" width="4.90625" style="315" customWidth="1"/>
    <col min="1256" max="1256" width="31.90625" style="315" customWidth="1"/>
    <col min="1257" max="1257" width="4.90625" style="315" customWidth="1"/>
    <col min="1258" max="1258" width="3.36328125" style="315" customWidth="1"/>
    <col min="1259" max="1259" width="5" style="315" customWidth="1"/>
    <col min="1260" max="1260" width="4.08984375" style="315" customWidth="1"/>
    <col min="1261" max="1261" width="8.08984375" style="315" customWidth="1"/>
    <col min="1262" max="1262" width="6" style="315" customWidth="1"/>
    <col min="1263" max="1263" width="9" style="315" hidden="1" customWidth="1"/>
    <col min="1264" max="1264" width="6.6328125" style="315" customWidth="1"/>
    <col min="1265" max="1266" width="9" style="315" hidden="1" customWidth="1"/>
    <col min="1267" max="1267" width="9.453125" style="315" customWidth="1"/>
    <col min="1268" max="1268" width="4.90625" style="315" customWidth="1"/>
    <col min="1269" max="1269" width="8.08984375" style="315" customWidth="1"/>
    <col min="1270" max="1270" width="7.90625" style="315" customWidth="1"/>
    <col min="1271" max="1271" width="13.453125" style="315" customWidth="1"/>
    <col min="1272" max="1272" width="9.90625" style="315" customWidth="1"/>
    <col min="1273" max="1273" width="9.453125" style="315" customWidth="1"/>
    <col min="1274" max="1274" width="3.90625" style="315" customWidth="1"/>
    <col min="1275" max="1275" width="4.453125" style="315" customWidth="1"/>
    <col min="1276" max="1276" width="7" style="315" customWidth="1"/>
    <col min="1277" max="1277" width="9" style="315" customWidth="1"/>
    <col min="1278" max="1510" width="9" style="315"/>
    <col min="1511" max="1511" width="4.90625" style="315" customWidth="1"/>
    <col min="1512" max="1512" width="31.90625" style="315" customWidth="1"/>
    <col min="1513" max="1513" width="4.90625" style="315" customWidth="1"/>
    <col min="1514" max="1514" width="3.36328125" style="315" customWidth="1"/>
    <col min="1515" max="1515" width="5" style="315" customWidth="1"/>
    <col min="1516" max="1516" width="4.08984375" style="315" customWidth="1"/>
    <col min="1517" max="1517" width="8.08984375" style="315" customWidth="1"/>
    <col min="1518" max="1518" width="6" style="315" customWidth="1"/>
    <col min="1519" max="1519" width="9" style="315" hidden="1" customWidth="1"/>
    <col min="1520" max="1520" width="6.6328125" style="315" customWidth="1"/>
    <col min="1521" max="1522" width="9" style="315" hidden="1" customWidth="1"/>
    <col min="1523" max="1523" width="9.453125" style="315" customWidth="1"/>
    <col min="1524" max="1524" width="4.90625" style="315" customWidth="1"/>
    <col min="1525" max="1525" width="8.08984375" style="315" customWidth="1"/>
    <col min="1526" max="1526" width="7.90625" style="315" customWidth="1"/>
    <col min="1527" max="1527" width="13.453125" style="315" customWidth="1"/>
    <col min="1528" max="1528" width="9.90625" style="315" customWidth="1"/>
    <col min="1529" max="1529" width="9.453125" style="315" customWidth="1"/>
    <col min="1530" max="1530" width="3.90625" style="315" customWidth="1"/>
    <col min="1531" max="1531" width="4.453125" style="315" customWidth="1"/>
    <col min="1532" max="1532" width="7" style="315" customWidth="1"/>
    <col min="1533" max="1533" width="9" style="315" customWidth="1"/>
    <col min="1534" max="1766" width="9" style="315"/>
    <col min="1767" max="1767" width="4.90625" style="315" customWidth="1"/>
    <col min="1768" max="1768" width="31.90625" style="315" customWidth="1"/>
    <col min="1769" max="1769" width="4.90625" style="315" customWidth="1"/>
    <col min="1770" max="1770" width="3.36328125" style="315" customWidth="1"/>
    <col min="1771" max="1771" width="5" style="315" customWidth="1"/>
    <col min="1772" max="1772" width="4.08984375" style="315" customWidth="1"/>
    <col min="1773" max="1773" width="8.08984375" style="315" customWidth="1"/>
    <col min="1774" max="1774" width="6" style="315" customWidth="1"/>
    <col min="1775" max="1775" width="9" style="315" hidden="1" customWidth="1"/>
    <col min="1776" max="1776" width="6.6328125" style="315" customWidth="1"/>
    <col min="1777" max="1778" width="9" style="315" hidden="1" customWidth="1"/>
    <col min="1779" max="1779" width="9.453125" style="315" customWidth="1"/>
    <col min="1780" max="1780" width="4.90625" style="315" customWidth="1"/>
    <col min="1781" max="1781" width="8.08984375" style="315" customWidth="1"/>
    <col min="1782" max="1782" width="7.90625" style="315" customWidth="1"/>
    <col min="1783" max="1783" width="13.453125" style="315" customWidth="1"/>
    <col min="1784" max="1784" width="9.90625" style="315" customWidth="1"/>
    <col min="1785" max="1785" width="9.453125" style="315" customWidth="1"/>
    <col min="1786" max="1786" width="3.90625" style="315" customWidth="1"/>
    <col min="1787" max="1787" width="4.453125" style="315" customWidth="1"/>
    <col min="1788" max="1788" width="7" style="315" customWidth="1"/>
    <col min="1789" max="1789" width="9" style="315" customWidth="1"/>
    <col min="1790" max="2022" width="9" style="315"/>
    <col min="2023" max="2023" width="4.90625" style="315" customWidth="1"/>
    <col min="2024" max="2024" width="31.90625" style="315" customWidth="1"/>
    <col min="2025" max="2025" width="4.90625" style="315" customWidth="1"/>
    <col min="2026" max="2026" width="3.36328125" style="315" customWidth="1"/>
    <col min="2027" max="2027" width="5" style="315" customWidth="1"/>
    <col min="2028" max="2028" width="4.08984375" style="315" customWidth="1"/>
    <col min="2029" max="2029" width="8.08984375" style="315" customWidth="1"/>
    <col min="2030" max="2030" width="6" style="315" customWidth="1"/>
    <col min="2031" max="2031" width="9" style="315" hidden="1" customWidth="1"/>
    <col min="2032" max="2032" width="6.6328125" style="315" customWidth="1"/>
    <col min="2033" max="2034" width="9" style="315" hidden="1" customWidth="1"/>
    <col min="2035" max="2035" width="9.453125" style="315" customWidth="1"/>
    <col min="2036" max="2036" width="4.90625" style="315" customWidth="1"/>
    <col min="2037" max="2037" width="8.08984375" style="315" customWidth="1"/>
    <col min="2038" max="2038" width="7.90625" style="315" customWidth="1"/>
    <col min="2039" max="2039" width="13.453125" style="315" customWidth="1"/>
    <col min="2040" max="2040" width="9.90625" style="315" customWidth="1"/>
    <col min="2041" max="2041" width="9.453125" style="315" customWidth="1"/>
    <col min="2042" max="2042" width="3.90625" style="315" customWidth="1"/>
    <col min="2043" max="2043" width="4.453125" style="315" customWidth="1"/>
    <col min="2044" max="2044" width="7" style="315" customWidth="1"/>
    <col min="2045" max="2045" width="9" style="315" customWidth="1"/>
    <col min="2046" max="2278" width="9" style="315"/>
    <col min="2279" max="2279" width="4.90625" style="315" customWidth="1"/>
    <col min="2280" max="2280" width="31.90625" style="315" customWidth="1"/>
    <col min="2281" max="2281" width="4.90625" style="315" customWidth="1"/>
    <col min="2282" max="2282" width="3.36328125" style="315" customWidth="1"/>
    <col min="2283" max="2283" width="5" style="315" customWidth="1"/>
    <col min="2284" max="2284" width="4.08984375" style="315" customWidth="1"/>
    <col min="2285" max="2285" width="8.08984375" style="315" customWidth="1"/>
    <col min="2286" max="2286" width="6" style="315" customWidth="1"/>
    <col min="2287" max="2287" width="9" style="315" hidden="1" customWidth="1"/>
    <col min="2288" max="2288" width="6.6328125" style="315" customWidth="1"/>
    <col min="2289" max="2290" width="9" style="315" hidden="1" customWidth="1"/>
    <col min="2291" max="2291" width="9.453125" style="315" customWidth="1"/>
    <col min="2292" max="2292" width="4.90625" style="315" customWidth="1"/>
    <col min="2293" max="2293" width="8.08984375" style="315" customWidth="1"/>
    <col min="2294" max="2294" width="7.90625" style="315" customWidth="1"/>
    <col min="2295" max="2295" width="13.453125" style="315" customWidth="1"/>
    <col min="2296" max="2296" width="9.90625" style="315" customWidth="1"/>
    <col min="2297" max="2297" width="9.453125" style="315" customWidth="1"/>
    <col min="2298" max="2298" width="3.90625" style="315" customWidth="1"/>
    <col min="2299" max="2299" width="4.453125" style="315" customWidth="1"/>
    <col min="2300" max="2300" width="7" style="315" customWidth="1"/>
    <col min="2301" max="2301" width="9" style="315" customWidth="1"/>
    <col min="2302" max="2534" width="9" style="315"/>
    <col min="2535" max="2535" width="4.90625" style="315" customWidth="1"/>
    <col min="2536" max="2536" width="31.90625" style="315" customWidth="1"/>
    <col min="2537" max="2537" width="4.90625" style="315" customWidth="1"/>
    <col min="2538" max="2538" width="3.36328125" style="315" customWidth="1"/>
    <col min="2539" max="2539" width="5" style="315" customWidth="1"/>
    <col min="2540" max="2540" width="4.08984375" style="315" customWidth="1"/>
    <col min="2541" max="2541" width="8.08984375" style="315" customWidth="1"/>
    <col min="2542" max="2542" width="6" style="315" customWidth="1"/>
    <col min="2543" max="2543" width="9" style="315" hidden="1" customWidth="1"/>
    <col min="2544" max="2544" width="6.6328125" style="315" customWidth="1"/>
    <col min="2545" max="2546" width="9" style="315" hidden="1" customWidth="1"/>
    <col min="2547" max="2547" width="9.453125" style="315" customWidth="1"/>
    <col min="2548" max="2548" width="4.90625" style="315" customWidth="1"/>
    <col min="2549" max="2549" width="8.08984375" style="315" customWidth="1"/>
    <col min="2550" max="2550" width="7.90625" style="315" customWidth="1"/>
    <col min="2551" max="2551" width="13.453125" style="315" customWidth="1"/>
    <col min="2552" max="2552" width="9.90625" style="315" customWidth="1"/>
    <col min="2553" max="2553" width="9.453125" style="315" customWidth="1"/>
    <col min="2554" max="2554" width="3.90625" style="315" customWidth="1"/>
    <col min="2555" max="2555" width="4.453125" style="315" customWidth="1"/>
    <col min="2556" max="2556" width="7" style="315" customWidth="1"/>
    <col min="2557" max="2557" width="9" style="315" customWidth="1"/>
    <col min="2558" max="2790" width="9" style="315"/>
    <col min="2791" max="2791" width="4.90625" style="315" customWidth="1"/>
    <col min="2792" max="2792" width="31.90625" style="315" customWidth="1"/>
    <col min="2793" max="2793" width="4.90625" style="315" customWidth="1"/>
    <col min="2794" max="2794" width="3.36328125" style="315" customWidth="1"/>
    <col min="2795" max="2795" width="5" style="315" customWidth="1"/>
    <col min="2796" max="2796" width="4.08984375" style="315" customWidth="1"/>
    <col min="2797" max="2797" width="8.08984375" style="315" customWidth="1"/>
    <col min="2798" max="2798" width="6" style="315" customWidth="1"/>
    <col min="2799" max="2799" width="9" style="315" hidden="1" customWidth="1"/>
    <col min="2800" max="2800" width="6.6328125" style="315" customWidth="1"/>
    <col min="2801" max="2802" width="9" style="315" hidden="1" customWidth="1"/>
    <col min="2803" max="2803" width="9.453125" style="315" customWidth="1"/>
    <col min="2804" max="2804" width="4.90625" style="315" customWidth="1"/>
    <col min="2805" max="2805" width="8.08984375" style="315" customWidth="1"/>
    <col min="2806" max="2806" width="7.90625" style="315" customWidth="1"/>
    <col min="2807" max="2807" width="13.453125" style="315" customWidth="1"/>
    <col min="2808" max="2808" width="9.90625" style="315" customWidth="1"/>
    <col min="2809" max="2809" width="9.453125" style="315" customWidth="1"/>
    <col min="2810" max="2810" width="3.90625" style="315" customWidth="1"/>
    <col min="2811" max="2811" width="4.453125" style="315" customWidth="1"/>
    <col min="2812" max="2812" width="7" style="315" customWidth="1"/>
    <col min="2813" max="2813" width="9" style="315" customWidth="1"/>
    <col min="2814" max="3046" width="9" style="315"/>
    <col min="3047" max="3047" width="4.90625" style="315" customWidth="1"/>
    <col min="3048" max="3048" width="31.90625" style="315" customWidth="1"/>
    <col min="3049" max="3049" width="4.90625" style="315" customWidth="1"/>
    <col min="3050" max="3050" width="3.36328125" style="315" customWidth="1"/>
    <col min="3051" max="3051" width="5" style="315" customWidth="1"/>
    <col min="3052" max="3052" width="4.08984375" style="315" customWidth="1"/>
    <col min="3053" max="3053" width="8.08984375" style="315" customWidth="1"/>
    <col min="3054" max="3054" width="6" style="315" customWidth="1"/>
    <col min="3055" max="3055" width="9" style="315" hidden="1" customWidth="1"/>
    <col min="3056" max="3056" width="6.6328125" style="315" customWidth="1"/>
    <col min="3057" max="3058" width="9" style="315" hidden="1" customWidth="1"/>
    <col min="3059" max="3059" width="9.453125" style="315" customWidth="1"/>
    <col min="3060" max="3060" width="4.90625" style="315" customWidth="1"/>
    <col min="3061" max="3061" width="8.08984375" style="315" customWidth="1"/>
    <col min="3062" max="3062" width="7.90625" style="315" customWidth="1"/>
    <col min="3063" max="3063" width="13.453125" style="315" customWidth="1"/>
    <col min="3064" max="3064" width="9.90625" style="315" customWidth="1"/>
    <col min="3065" max="3065" width="9.453125" style="315" customWidth="1"/>
    <col min="3066" max="3066" width="3.90625" style="315" customWidth="1"/>
    <col min="3067" max="3067" width="4.453125" style="315" customWidth="1"/>
    <col min="3068" max="3068" width="7" style="315" customWidth="1"/>
    <col min="3069" max="3069" width="9" style="315" customWidth="1"/>
    <col min="3070" max="3302" width="9" style="315"/>
    <col min="3303" max="3303" width="4.90625" style="315" customWidth="1"/>
    <col min="3304" max="3304" width="31.90625" style="315" customWidth="1"/>
    <col min="3305" max="3305" width="4.90625" style="315" customWidth="1"/>
    <col min="3306" max="3306" width="3.36328125" style="315" customWidth="1"/>
    <col min="3307" max="3307" width="5" style="315" customWidth="1"/>
    <col min="3308" max="3308" width="4.08984375" style="315" customWidth="1"/>
    <col min="3309" max="3309" width="8.08984375" style="315" customWidth="1"/>
    <col min="3310" max="3310" width="6" style="315" customWidth="1"/>
    <col min="3311" max="3311" width="9" style="315" hidden="1" customWidth="1"/>
    <col min="3312" max="3312" width="6.6328125" style="315" customWidth="1"/>
    <col min="3313" max="3314" width="9" style="315" hidden="1" customWidth="1"/>
    <col min="3315" max="3315" width="9.453125" style="315" customWidth="1"/>
    <col min="3316" max="3316" width="4.90625" style="315" customWidth="1"/>
    <col min="3317" max="3317" width="8.08984375" style="315" customWidth="1"/>
    <col min="3318" max="3318" width="7.90625" style="315" customWidth="1"/>
    <col min="3319" max="3319" width="13.453125" style="315" customWidth="1"/>
    <col min="3320" max="3320" width="9.90625" style="315" customWidth="1"/>
    <col min="3321" max="3321" width="9.453125" style="315" customWidth="1"/>
    <col min="3322" max="3322" width="3.90625" style="315" customWidth="1"/>
    <col min="3323" max="3323" width="4.453125" style="315" customWidth="1"/>
    <col min="3324" max="3324" width="7" style="315" customWidth="1"/>
    <col min="3325" max="3325" width="9" style="315" customWidth="1"/>
    <col min="3326" max="3558" width="9" style="315"/>
    <col min="3559" max="3559" width="4.90625" style="315" customWidth="1"/>
    <col min="3560" max="3560" width="31.90625" style="315" customWidth="1"/>
    <col min="3561" max="3561" width="4.90625" style="315" customWidth="1"/>
    <col min="3562" max="3562" width="3.36328125" style="315" customWidth="1"/>
    <col min="3563" max="3563" width="5" style="315" customWidth="1"/>
    <col min="3564" max="3564" width="4.08984375" style="315" customWidth="1"/>
    <col min="3565" max="3565" width="8.08984375" style="315" customWidth="1"/>
    <col min="3566" max="3566" width="6" style="315" customWidth="1"/>
    <col min="3567" max="3567" width="9" style="315" hidden="1" customWidth="1"/>
    <col min="3568" max="3568" width="6.6328125" style="315" customWidth="1"/>
    <col min="3569" max="3570" width="9" style="315" hidden="1" customWidth="1"/>
    <col min="3571" max="3571" width="9.453125" style="315" customWidth="1"/>
    <col min="3572" max="3572" width="4.90625" style="315" customWidth="1"/>
    <col min="3573" max="3573" width="8.08984375" style="315" customWidth="1"/>
    <col min="3574" max="3574" width="7.90625" style="315" customWidth="1"/>
    <col min="3575" max="3575" width="13.453125" style="315" customWidth="1"/>
    <col min="3576" max="3576" width="9.90625" style="315" customWidth="1"/>
    <col min="3577" max="3577" width="9.453125" style="315" customWidth="1"/>
    <col min="3578" max="3578" width="3.90625" style="315" customWidth="1"/>
    <col min="3579" max="3579" width="4.453125" style="315" customWidth="1"/>
    <col min="3580" max="3580" width="7" style="315" customWidth="1"/>
    <col min="3581" max="3581" width="9" style="315" customWidth="1"/>
    <col min="3582" max="3814" width="9" style="315"/>
    <col min="3815" max="3815" width="4.90625" style="315" customWidth="1"/>
    <col min="3816" max="3816" width="31.90625" style="315" customWidth="1"/>
    <col min="3817" max="3817" width="4.90625" style="315" customWidth="1"/>
    <col min="3818" max="3818" width="3.36328125" style="315" customWidth="1"/>
    <col min="3819" max="3819" width="5" style="315" customWidth="1"/>
    <col min="3820" max="3820" width="4.08984375" style="315" customWidth="1"/>
    <col min="3821" max="3821" width="8.08984375" style="315" customWidth="1"/>
    <col min="3822" max="3822" width="6" style="315" customWidth="1"/>
    <col min="3823" max="3823" width="9" style="315" hidden="1" customWidth="1"/>
    <col min="3824" max="3824" width="6.6328125" style="315" customWidth="1"/>
    <col min="3825" max="3826" width="9" style="315" hidden="1" customWidth="1"/>
    <col min="3827" max="3827" width="9.453125" style="315" customWidth="1"/>
    <col min="3828" max="3828" width="4.90625" style="315" customWidth="1"/>
    <col min="3829" max="3829" width="8.08984375" style="315" customWidth="1"/>
    <col min="3830" max="3830" width="7.90625" style="315" customWidth="1"/>
    <col min="3831" max="3831" width="13.453125" style="315" customWidth="1"/>
    <col min="3832" max="3832" width="9.90625" style="315" customWidth="1"/>
    <col min="3833" max="3833" width="9.453125" style="315" customWidth="1"/>
    <col min="3834" max="3834" width="3.90625" style="315" customWidth="1"/>
    <col min="3835" max="3835" width="4.453125" style="315" customWidth="1"/>
    <col min="3836" max="3836" width="7" style="315" customWidth="1"/>
    <col min="3837" max="3837" width="9" style="315" customWidth="1"/>
    <col min="3838" max="4070" width="9" style="315"/>
    <col min="4071" max="4071" width="4.90625" style="315" customWidth="1"/>
    <col min="4072" max="4072" width="31.90625" style="315" customWidth="1"/>
    <col min="4073" max="4073" width="4.90625" style="315" customWidth="1"/>
    <col min="4074" max="4074" width="3.36328125" style="315" customWidth="1"/>
    <col min="4075" max="4075" width="5" style="315" customWidth="1"/>
    <col min="4076" max="4076" width="4.08984375" style="315" customWidth="1"/>
    <col min="4077" max="4077" width="8.08984375" style="315" customWidth="1"/>
    <col min="4078" max="4078" width="6" style="315" customWidth="1"/>
    <col min="4079" max="4079" width="9" style="315" hidden="1" customWidth="1"/>
    <col min="4080" max="4080" width="6.6328125" style="315" customWidth="1"/>
    <col min="4081" max="4082" width="9" style="315" hidden="1" customWidth="1"/>
    <col min="4083" max="4083" width="9.453125" style="315" customWidth="1"/>
    <col min="4084" max="4084" width="4.90625" style="315" customWidth="1"/>
    <col min="4085" max="4085" width="8.08984375" style="315" customWidth="1"/>
    <col min="4086" max="4086" width="7.90625" style="315" customWidth="1"/>
    <col min="4087" max="4087" width="13.453125" style="315" customWidth="1"/>
    <col min="4088" max="4088" width="9.90625" style="315" customWidth="1"/>
    <col min="4089" max="4089" width="9.453125" style="315" customWidth="1"/>
    <col min="4090" max="4090" width="3.90625" style="315" customWidth="1"/>
    <col min="4091" max="4091" width="4.453125" style="315" customWidth="1"/>
    <col min="4092" max="4092" width="7" style="315" customWidth="1"/>
    <col min="4093" max="4093" width="9" style="315" customWidth="1"/>
    <col min="4094" max="4326" width="9" style="315"/>
    <col min="4327" max="4327" width="4.90625" style="315" customWidth="1"/>
    <col min="4328" max="4328" width="31.90625" style="315" customWidth="1"/>
    <col min="4329" max="4329" width="4.90625" style="315" customWidth="1"/>
    <col min="4330" max="4330" width="3.36328125" style="315" customWidth="1"/>
    <col min="4331" max="4331" width="5" style="315" customWidth="1"/>
    <col min="4332" max="4332" width="4.08984375" style="315" customWidth="1"/>
    <col min="4333" max="4333" width="8.08984375" style="315" customWidth="1"/>
    <col min="4334" max="4334" width="6" style="315" customWidth="1"/>
    <col min="4335" max="4335" width="9" style="315" hidden="1" customWidth="1"/>
    <col min="4336" max="4336" width="6.6328125" style="315" customWidth="1"/>
    <col min="4337" max="4338" width="9" style="315" hidden="1" customWidth="1"/>
    <col min="4339" max="4339" width="9.453125" style="315" customWidth="1"/>
    <col min="4340" max="4340" width="4.90625" style="315" customWidth="1"/>
    <col min="4341" max="4341" width="8.08984375" style="315" customWidth="1"/>
    <col min="4342" max="4342" width="7.90625" style="315" customWidth="1"/>
    <col min="4343" max="4343" width="13.453125" style="315" customWidth="1"/>
    <col min="4344" max="4344" width="9.90625" style="315" customWidth="1"/>
    <col min="4345" max="4345" width="9.453125" style="315" customWidth="1"/>
    <col min="4346" max="4346" width="3.90625" style="315" customWidth="1"/>
    <col min="4347" max="4347" width="4.453125" style="315" customWidth="1"/>
    <col min="4348" max="4348" width="7" style="315" customWidth="1"/>
    <col min="4349" max="4349" width="9" style="315" customWidth="1"/>
    <col min="4350" max="4582" width="9" style="315"/>
    <col min="4583" max="4583" width="4.90625" style="315" customWidth="1"/>
    <col min="4584" max="4584" width="31.90625" style="315" customWidth="1"/>
    <col min="4585" max="4585" width="4.90625" style="315" customWidth="1"/>
    <col min="4586" max="4586" width="3.36328125" style="315" customWidth="1"/>
    <col min="4587" max="4587" width="5" style="315" customWidth="1"/>
    <col min="4588" max="4588" width="4.08984375" style="315" customWidth="1"/>
    <col min="4589" max="4589" width="8.08984375" style="315" customWidth="1"/>
    <col min="4590" max="4590" width="6" style="315" customWidth="1"/>
    <col min="4591" max="4591" width="9" style="315" hidden="1" customWidth="1"/>
    <col min="4592" max="4592" width="6.6328125" style="315" customWidth="1"/>
    <col min="4593" max="4594" width="9" style="315" hidden="1" customWidth="1"/>
    <col min="4595" max="4595" width="9.453125" style="315" customWidth="1"/>
    <col min="4596" max="4596" width="4.90625" style="315" customWidth="1"/>
    <col min="4597" max="4597" width="8.08984375" style="315" customWidth="1"/>
    <col min="4598" max="4598" width="7.90625" style="315" customWidth="1"/>
    <col min="4599" max="4599" width="13.453125" style="315" customWidth="1"/>
    <col min="4600" max="4600" width="9.90625" style="315" customWidth="1"/>
    <col min="4601" max="4601" width="9.453125" style="315" customWidth="1"/>
    <col min="4602" max="4602" width="3.90625" style="315" customWidth="1"/>
    <col min="4603" max="4603" width="4.453125" style="315" customWidth="1"/>
    <col min="4604" max="4604" width="7" style="315" customWidth="1"/>
    <col min="4605" max="4605" width="9" style="315" customWidth="1"/>
    <col min="4606" max="4838" width="9" style="315"/>
    <col min="4839" max="4839" width="4.90625" style="315" customWidth="1"/>
    <col min="4840" max="4840" width="31.90625" style="315" customWidth="1"/>
    <col min="4841" max="4841" width="4.90625" style="315" customWidth="1"/>
    <col min="4842" max="4842" width="3.36328125" style="315" customWidth="1"/>
    <col min="4843" max="4843" width="5" style="315" customWidth="1"/>
    <col min="4844" max="4844" width="4.08984375" style="315" customWidth="1"/>
    <col min="4845" max="4845" width="8.08984375" style="315" customWidth="1"/>
    <col min="4846" max="4846" width="6" style="315" customWidth="1"/>
    <col min="4847" max="4847" width="9" style="315" hidden="1" customWidth="1"/>
    <col min="4848" max="4848" width="6.6328125" style="315" customWidth="1"/>
    <col min="4849" max="4850" width="9" style="315" hidden="1" customWidth="1"/>
    <col min="4851" max="4851" width="9.453125" style="315" customWidth="1"/>
    <col min="4852" max="4852" width="4.90625" style="315" customWidth="1"/>
    <col min="4853" max="4853" width="8.08984375" style="315" customWidth="1"/>
    <col min="4854" max="4854" width="7.90625" style="315" customWidth="1"/>
    <col min="4855" max="4855" width="13.453125" style="315" customWidth="1"/>
    <col min="4856" max="4856" width="9.90625" style="315" customWidth="1"/>
    <col min="4857" max="4857" width="9.453125" style="315" customWidth="1"/>
    <col min="4858" max="4858" width="3.90625" style="315" customWidth="1"/>
    <col min="4859" max="4859" width="4.453125" style="315" customWidth="1"/>
    <col min="4860" max="4860" width="7" style="315" customWidth="1"/>
    <col min="4861" max="4861" width="9" style="315" customWidth="1"/>
    <col min="4862" max="5094" width="9" style="315"/>
    <col min="5095" max="5095" width="4.90625" style="315" customWidth="1"/>
    <col min="5096" max="5096" width="31.90625" style="315" customWidth="1"/>
    <col min="5097" max="5097" width="4.90625" style="315" customWidth="1"/>
    <col min="5098" max="5098" width="3.36328125" style="315" customWidth="1"/>
    <col min="5099" max="5099" width="5" style="315" customWidth="1"/>
    <col min="5100" max="5100" width="4.08984375" style="315" customWidth="1"/>
    <col min="5101" max="5101" width="8.08984375" style="315" customWidth="1"/>
    <col min="5102" max="5102" width="6" style="315" customWidth="1"/>
    <col min="5103" max="5103" width="9" style="315" hidden="1" customWidth="1"/>
    <col min="5104" max="5104" width="6.6328125" style="315" customWidth="1"/>
    <col min="5105" max="5106" width="9" style="315" hidden="1" customWidth="1"/>
    <col min="5107" max="5107" width="9.453125" style="315" customWidth="1"/>
    <col min="5108" max="5108" width="4.90625" style="315" customWidth="1"/>
    <col min="5109" max="5109" width="8.08984375" style="315" customWidth="1"/>
    <col min="5110" max="5110" width="7.90625" style="315" customWidth="1"/>
    <col min="5111" max="5111" width="13.453125" style="315" customWidth="1"/>
    <col min="5112" max="5112" width="9.90625" style="315" customWidth="1"/>
    <col min="5113" max="5113" width="9.453125" style="315" customWidth="1"/>
    <col min="5114" max="5114" width="3.90625" style="315" customWidth="1"/>
    <col min="5115" max="5115" width="4.453125" style="315" customWidth="1"/>
    <col min="5116" max="5116" width="7" style="315" customWidth="1"/>
    <col min="5117" max="5117" width="9" style="315" customWidth="1"/>
    <col min="5118" max="5350" width="9" style="315"/>
    <col min="5351" max="5351" width="4.90625" style="315" customWidth="1"/>
    <col min="5352" max="5352" width="31.90625" style="315" customWidth="1"/>
    <col min="5353" max="5353" width="4.90625" style="315" customWidth="1"/>
    <col min="5354" max="5354" width="3.36328125" style="315" customWidth="1"/>
    <col min="5355" max="5355" width="5" style="315" customWidth="1"/>
    <col min="5356" max="5356" width="4.08984375" style="315" customWidth="1"/>
    <col min="5357" max="5357" width="8.08984375" style="315" customWidth="1"/>
    <col min="5358" max="5358" width="6" style="315" customWidth="1"/>
    <col min="5359" max="5359" width="9" style="315" hidden="1" customWidth="1"/>
    <col min="5360" max="5360" width="6.6328125" style="315" customWidth="1"/>
    <col min="5361" max="5362" width="9" style="315" hidden="1" customWidth="1"/>
    <col min="5363" max="5363" width="9.453125" style="315" customWidth="1"/>
    <col min="5364" max="5364" width="4.90625" style="315" customWidth="1"/>
    <col min="5365" max="5365" width="8.08984375" style="315" customWidth="1"/>
    <col min="5366" max="5366" width="7.90625" style="315" customWidth="1"/>
    <col min="5367" max="5367" width="13.453125" style="315" customWidth="1"/>
    <col min="5368" max="5368" width="9.90625" style="315" customWidth="1"/>
    <col min="5369" max="5369" width="9.453125" style="315" customWidth="1"/>
    <col min="5370" max="5370" width="3.90625" style="315" customWidth="1"/>
    <col min="5371" max="5371" width="4.453125" style="315" customWidth="1"/>
    <col min="5372" max="5372" width="7" style="315" customWidth="1"/>
    <col min="5373" max="5373" width="9" style="315" customWidth="1"/>
    <col min="5374" max="5606" width="9" style="315"/>
    <col min="5607" max="5607" width="4.90625" style="315" customWidth="1"/>
    <col min="5608" max="5608" width="31.90625" style="315" customWidth="1"/>
    <col min="5609" max="5609" width="4.90625" style="315" customWidth="1"/>
    <col min="5610" max="5610" width="3.36328125" style="315" customWidth="1"/>
    <col min="5611" max="5611" width="5" style="315" customWidth="1"/>
    <col min="5612" max="5612" width="4.08984375" style="315" customWidth="1"/>
    <col min="5613" max="5613" width="8.08984375" style="315" customWidth="1"/>
    <col min="5614" max="5614" width="6" style="315" customWidth="1"/>
    <col min="5615" max="5615" width="9" style="315" hidden="1" customWidth="1"/>
    <col min="5616" max="5616" width="6.6328125" style="315" customWidth="1"/>
    <col min="5617" max="5618" width="9" style="315" hidden="1" customWidth="1"/>
    <col min="5619" max="5619" width="9.453125" style="315" customWidth="1"/>
    <col min="5620" max="5620" width="4.90625" style="315" customWidth="1"/>
    <col min="5621" max="5621" width="8.08984375" style="315" customWidth="1"/>
    <col min="5622" max="5622" width="7.90625" style="315" customWidth="1"/>
    <col min="5623" max="5623" width="13.453125" style="315" customWidth="1"/>
    <col min="5624" max="5624" width="9.90625" style="315" customWidth="1"/>
    <col min="5625" max="5625" width="9.453125" style="315" customWidth="1"/>
    <col min="5626" max="5626" width="3.90625" style="315" customWidth="1"/>
    <col min="5627" max="5627" width="4.453125" style="315" customWidth="1"/>
    <col min="5628" max="5628" width="7" style="315" customWidth="1"/>
    <col min="5629" max="5629" width="9" style="315" customWidth="1"/>
    <col min="5630" max="5862" width="9" style="315"/>
    <col min="5863" max="5863" width="4.90625" style="315" customWidth="1"/>
    <col min="5864" max="5864" width="31.90625" style="315" customWidth="1"/>
    <col min="5865" max="5865" width="4.90625" style="315" customWidth="1"/>
    <col min="5866" max="5866" width="3.36328125" style="315" customWidth="1"/>
    <col min="5867" max="5867" width="5" style="315" customWidth="1"/>
    <col min="5868" max="5868" width="4.08984375" style="315" customWidth="1"/>
    <col min="5869" max="5869" width="8.08984375" style="315" customWidth="1"/>
    <col min="5870" max="5870" width="6" style="315" customWidth="1"/>
    <col min="5871" max="5871" width="9" style="315" hidden="1" customWidth="1"/>
    <col min="5872" max="5872" width="6.6328125" style="315" customWidth="1"/>
    <col min="5873" max="5874" width="9" style="315" hidden="1" customWidth="1"/>
    <col min="5875" max="5875" width="9.453125" style="315" customWidth="1"/>
    <col min="5876" max="5876" width="4.90625" style="315" customWidth="1"/>
    <col min="5877" max="5877" width="8.08984375" style="315" customWidth="1"/>
    <col min="5878" max="5878" width="7.90625" style="315" customWidth="1"/>
    <col min="5879" max="5879" width="13.453125" style="315" customWidth="1"/>
    <col min="5880" max="5880" width="9.90625" style="315" customWidth="1"/>
    <col min="5881" max="5881" width="9.453125" style="315" customWidth="1"/>
    <col min="5882" max="5882" width="3.90625" style="315" customWidth="1"/>
    <col min="5883" max="5883" width="4.453125" style="315" customWidth="1"/>
    <col min="5884" max="5884" width="7" style="315" customWidth="1"/>
    <col min="5885" max="5885" width="9" style="315" customWidth="1"/>
    <col min="5886" max="6118" width="9" style="315"/>
    <col min="6119" max="6119" width="4.90625" style="315" customWidth="1"/>
    <col min="6120" max="6120" width="31.90625" style="315" customWidth="1"/>
    <col min="6121" max="6121" width="4.90625" style="315" customWidth="1"/>
    <col min="6122" max="6122" width="3.36328125" style="315" customWidth="1"/>
    <col min="6123" max="6123" width="5" style="315" customWidth="1"/>
    <col min="6124" max="6124" width="4.08984375" style="315" customWidth="1"/>
    <col min="6125" max="6125" width="8.08984375" style="315" customWidth="1"/>
    <col min="6126" max="6126" width="6" style="315" customWidth="1"/>
    <col min="6127" max="6127" width="9" style="315" hidden="1" customWidth="1"/>
    <col min="6128" max="6128" width="6.6328125" style="315" customWidth="1"/>
    <col min="6129" max="6130" width="9" style="315" hidden="1" customWidth="1"/>
    <col min="6131" max="6131" width="9.453125" style="315" customWidth="1"/>
    <col min="6132" max="6132" width="4.90625" style="315" customWidth="1"/>
    <col min="6133" max="6133" width="8.08984375" style="315" customWidth="1"/>
    <col min="6134" max="6134" width="7.90625" style="315" customWidth="1"/>
    <col min="6135" max="6135" width="13.453125" style="315" customWidth="1"/>
    <col min="6136" max="6136" width="9.90625" style="315" customWidth="1"/>
    <col min="6137" max="6137" width="9.453125" style="315" customWidth="1"/>
    <col min="6138" max="6138" width="3.90625" style="315" customWidth="1"/>
    <col min="6139" max="6139" width="4.453125" style="315" customWidth="1"/>
    <col min="6140" max="6140" width="7" style="315" customWidth="1"/>
    <col min="6141" max="6141" width="9" style="315" customWidth="1"/>
    <col min="6142" max="6374" width="9" style="315"/>
    <col min="6375" max="6375" width="4.90625" style="315" customWidth="1"/>
    <col min="6376" max="6376" width="31.90625" style="315" customWidth="1"/>
    <col min="6377" max="6377" width="4.90625" style="315" customWidth="1"/>
    <col min="6378" max="6378" width="3.36328125" style="315" customWidth="1"/>
    <col min="6379" max="6379" width="5" style="315" customWidth="1"/>
    <col min="6380" max="6380" width="4.08984375" style="315" customWidth="1"/>
    <col min="6381" max="6381" width="8.08984375" style="315" customWidth="1"/>
    <col min="6382" max="6382" width="6" style="315" customWidth="1"/>
    <col min="6383" max="6383" width="9" style="315" hidden="1" customWidth="1"/>
    <col min="6384" max="6384" width="6.6328125" style="315" customWidth="1"/>
    <col min="6385" max="6386" width="9" style="315" hidden="1" customWidth="1"/>
    <col min="6387" max="6387" width="9.453125" style="315" customWidth="1"/>
    <col min="6388" max="6388" width="4.90625" style="315" customWidth="1"/>
    <col min="6389" max="6389" width="8.08984375" style="315" customWidth="1"/>
    <col min="6390" max="6390" width="7.90625" style="315" customWidth="1"/>
    <col min="6391" max="6391" width="13.453125" style="315" customWidth="1"/>
    <col min="6392" max="6392" width="9.90625" style="315" customWidth="1"/>
    <col min="6393" max="6393" width="9.453125" style="315" customWidth="1"/>
    <col min="6394" max="6394" width="3.90625" style="315" customWidth="1"/>
    <col min="6395" max="6395" width="4.453125" style="315" customWidth="1"/>
    <col min="6396" max="6396" width="7" style="315" customWidth="1"/>
    <col min="6397" max="6397" width="9" style="315" customWidth="1"/>
    <col min="6398" max="6630" width="9" style="315"/>
    <col min="6631" max="6631" width="4.90625" style="315" customWidth="1"/>
    <col min="6632" max="6632" width="31.90625" style="315" customWidth="1"/>
    <col min="6633" max="6633" width="4.90625" style="315" customWidth="1"/>
    <col min="6634" max="6634" width="3.36328125" style="315" customWidth="1"/>
    <col min="6635" max="6635" width="5" style="315" customWidth="1"/>
    <col min="6636" max="6636" width="4.08984375" style="315" customWidth="1"/>
    <col min="6637" max="6637" width="8.08984375" style="315" customWidth="1"/>
    <col min="6638" max="6638" width="6" style="315" customWidth="1"/>
    <col min="6639" max="6639" width="9" style="315" hidden="1" customWidth="1"/>
    <col min="6640" max="6640" width="6.6328125" style="315" customWidth="1"/>
    <col min="6641" max="6642" width="9" style="315" hidden="1" customWidth="1"/>
    <col min="6643" max="6643" width="9.453125" style="315" customWidth="1"/>
    <col min="6644" max="6644" width="4.90625" style="315" customWidth="1"/>
    <col min="6645" max="6645" width="8.08984375" style="315" customWidth="1"/>
    <col min="6646" max="6646" width="7.90625" style="315" customWidth="1"/>
    <col min="6647" max="6647" width="13.453125" style="315" customWidth="1"/>
    <col min="6648" max="6648" width="9.90625" style="315" customWidth="1"/>
    <col min="6649" max="6649" width="9.453125" style="315" customWidth="1"/>
    <col min="6650" max="6650" width="3.90625" style="315" customWidth="1"/>
    <col min="6651" max="6651" width="4.453125" style="315" customWidth="1"/>
    <col min="6652" max="6652" width="7" style="315" customWidth="1"/>
    <col min="6653" max="6653" width="9" style="315" customWidth="1"/>
    <col min="6654" max="6886" width="9" style="315"/>
    <col min="6887" max="6887" width="4.90625" style="315" customWidth="1"/>
    <col min="6888" max="6888" width="31.90625" style="315" customWidth="1"/>
    <col min="6889" max="6889" width="4.90625" style="315" customWidth="1"/>
    <col min="6890" max="6890" width="3.36328125" style="315" customWidth="1"/>
    <col min="6891" max="6891" width="5" style="315" customWidth="1"/>
    <col min="6892" max="6892" width="4.08984375" style="315" customWidth="1"/>
    <col min="6893" max="6893" width="8.08984375" style="315" customWidth="1"/>
    <col min="6894" max="6894" width="6" style="315" customWidth="1"/>
    <col min="6895" max="6895" width="9" style="315" hidden="1" customWidth="1"/>
    <col min="6896" max="6896" width="6.6328125" style="315" customWidth="1"/>
    <col min="6897" max="6898" width="9" style="315" hidden="1" customWidth="1"/>
    <col min="6899" max="6899" width="9.453125" style="315" customWidth="1"/>
    <col min="6900" max="6900" width="4.90625" style="315" customWidth="1"/>
    <col min="6901" max="6901" width="8.08984375" style="315" customWidth="1"/>
    <col min="6902" max="6902" width="7.90625" style="315" customWidth="1"/>
    <col min="6903" max="6903" width="13.453125" style="315" customWidth="1"/>
    <col min="6904" max="6904" width="9.90625" style="315" customWidth="1"/>
    <col min="6905" max="6905" width="9.453125" style="315" customWidth="1"/>
    <col min="6906" max="6906" width="3.90625" style="315" customWidth="1"/>
    <col min="6907" max="6907" width="4.453125" style="315" customWidth="1"/>
    <col min="6908" max="6908" width="7" style="315" customWidth="1"/>
    <col min="6909" max="6909" width="9" style="315" customWidth="1"/>
    <col min="6910" max="7142" width="9" style="315"/>
    <col min="7143" max="7143" width="4.90625" style="315" customWidth="1"/>
    <col min="7144" max="7144" width="31.90625" style="315" customWidth="1"/>
    <col min="7145" max="7145" width="4.90625" style="315" customWidth="1"/>
    <col min="7146" max="7146" width="3.36328125" style="315" customWidth="1"/>
    <col min="7147" max="7147" width="5" style="315" customWidth="1"/>
    <col min="7148" max="7148" width="4.08984375" style="315" customWidth="1"/>
    <col min="7149" max="7149" width="8.08984375" style="315" customWidth="1"/>
    <col min="7150" max="7150" width="6" style="315" customWidth="1"/>
    <col min="7151" max="7151" width="9" style="315" hidden="1" customWidth="1"/>
    <col min="7152" max="7152" width="6.6328125" style="315" customWidth="1"/>
    <col min="7153" max="7154" width="9" style="315" hidden="1" customWidth="1"/>
    <col min="7155" max="7155" width="9.453125" style="315" customWidth="1"/>
    <col min="7156" max="7156" width="4.90625" style="315" customWidth="1"/>
    <col min="7157" max="7157" width="8.08984375" style="315" customWidth="1"/>
    <col min="7158" max="7158" width="7.90625" style="315" customWidth="1"/>
    <col min="7159" max="7159" width="13.453125" style="315" customWidth="1"/>
    <col min="7160" max="7160" width="9.90625" style="315" customWidth="1"/>
    <col min="7161" max="7161" width="9.453125" style="315" customWidth="1"/>
    <col min="7162" max="7162" width="3.90625" style="315" customWidth="1"/>
    <col min="7163" max="7163" width="4.453125" style="315" customWidth="1"/>
    <col min="7164" max="7164" width="7" style="315" customWidth="1"/>
    <col min="7165" max="7165" width="9" style="315" customWidth="1"/>
    <col min="7166" max="7398" width="9" style="315"/>
    <col min="7399" max="7399" width="4.90625" style="315" customWidth="1"/>
    <col min="7400" max="7400" width="31.90625" style="315" customWidth="1"/>
    <col min="7401" max="7401" width="4.90625" style="315" customWidth="1"/>
    <col min="7402" max="7402" width="3.36328125" style="315" customWidth="1"/>
    <col min="7403" max="7403" width="5" style="315" customWidth="1"/>
    <col min="7404" max="7404" width="4.08984375" style="315" customWidth="1"/>
    <col min="7405" max="7405" width="8.08984375" style="315" customWidth="1"/>
    <col min="7406" max="7406" width="6" style="315" customWidth="1"/>
    <col min="7407" max="7407" width="9" style="315" hidden="1" customWidth="1"/>
    <col min="7408" max="7408" width="6.6328125" style="315" customWidth="1"/>
    <col min="7409" max="7410" width="9" style="315" hidden="1" customWidth="1"/>
    <col min="7411" max="7411" width="9.453125" style="315" customWidth="1"/>
    <col min="7412" max="7412" width="4.90625" style="315" customWidth="1"/>
    <col min="7413" max="7413" width="8.08984375" style="315" customWidth="1"/>
    <col min="7414" max="7414" width="7.90625" style="315" customWidth="1"/>
    <col min="7415" max="7415" width="13.453125" style="315" customWidth="1"/>
    <col min="7416" max="7416" width="9.90625" style="315" customWidth="1"/>
    <col min="7417" max="7417" width="9.453125" style="315" customWidth="1"/>
    <col min="7418" max="7418" width="3.90625" style="315" customWidth="1"/>
    <col min="7419" max="7419" width="4.453125" style="315" customWidth="1"/>
    <col min="7420" max="7420" width="7" style="315" customWidth="1"/>
    <col min="7421" max="7421" width="9" style="315" customWidth="1"/>
    <col min="7422" max="7654" width="9" style="315"/>
    <col min="7655" max="7655" width="4.90625" style="315" customWidth="1"/>
    <col min="7656" max="7656" width="31.90625" style="315" customWidth="1"/>
    <col min="7657" max="7657" width="4.90625" style="315" customWidth="1"/>
    <col min="7658" max="7658" width="3.36328125" style="315" customWidth="1"/>
    <col min="7659" max="7659" width="5" style="315" customWidth="1"/>
    <col min="7660" max="7660" width="4.08984375" style="315" customWidth="1"/>
    <col min="7661" max="7661" width="8.08984375" style="315" customWidth="1"/>
    <col min="7662" max="7662" width="6" style="315" customWidth="1"/>
    <col min="7663" max="7663" width="9" style="315" hidden="1" customWidth="1"/>
    <col min="7664" max="7664" width="6.6328125" style="315" customWidth="1"/>
    <col min="7665" max="7666" width="9" style="315" hidden="1" customWidth="1"/>
    <col min="7667" max="7667" width="9.453125" style="315" customWidth="1"/>
    <col min="7668" max="7668" width="4.90625" style="315" customWidth="1"/>
    <col min="7669" max="7669" width="8.08984375" style="315" customWidth="1"/>
    <col min="7670" max="7670" width="7.90625" style="315" customWidth="1"/>
    <col min="7671" max="7671" width="13.453125" style="315" customWidth="1"/>
    <col min="7672" max="7672" width="9.90625" style="315" customWidth="1"/>
    <col min="7673" max="7673" width="9.453125" style="315" customWidth="1"/>
    <col min="7674" max="7674" width="3.90625" style="315" customWidth="1"/>
    <col min="7675" max="7675" width="4.453125" style="315" customWidth="1"/>
    <col min="7676" max="7676" width="7" style="315" customWidth="1"/>
    <col min="7677" max="7677" width="9" style="315" customWidth="1"/>
    <col min="7678" max="7910" width="9" style="315"/>
    <col min="7911" max="7911" width="4.90625" style="315" customWidth="1"/>
    <col min="7912" max="7912" width="31.90625" style="315" customWidth="1"/>
    <col min="7913" max="7913" width="4.90625" style="315" customWidth="1"/>
    <col min="7914" max="7914" width="3.36328125" style="315" customWidth="1"/>
    <col min="7915" max="7915" width="5" style="315" customWidth="1"/>
    <col min="7916" max="7916" width="4.08984375" style="315" customWidth="1"/>
    <col min="7917" max="7917" width="8.08984375" style="315" customWidth="1"/>
    <col min="7918" max="7918" width="6" style="315" customWidth="1"/>
    <col min="7919" max="7919" width="9" style="315" hidden="1" customWidth="1"/>
    <col min="7920" max="7920" width="6.6328125" style="315" customWidth="1"/>
    <col min="7921" max="7922" width="9" style="315" hidden="1" customWidth="1"/>
    <col min="7923" max="7923" width="9.453125" style="315" customWidth="1"/>
    <col min="7924" max="7924" width="4.90625" style="315" customWidth="1"/>
    <col min="7925" max="7925" width="8.08984375" style="315" customWidth="1"/>
    <col min="7926" max="7926" width="7.90625" style="315" customWidth="1"/>
    <col min="7927" max="7927" width="13.453125" style="315" customWidth="1"/>
    <col min="7928" max="7928" width="9.90625" style="315" customWidth="1"/>
    <col min="7929" max="7929" width="9.453125" style="315" customWidth="1"/>
    <col min="7930" max="7930" width="3.90625" style="315" customWidth="1"/>
    <col min="7931" max="7931" width="4.453125" style="315" customWidth="1"/>
    <col min="7932" max="7932" width="7" style="315" customWidth="1"/>
    <col min="7933" max="7933" width="9" style="315" customWidth="1"/>
    <col min="7934" max="8166" width="9" style="315"/>
    <col min="8167" max="8167" width="4.90625" style="315" customWidth="1"/>
    <col min="8168" max="8168" width="31.90625" style="315" customWidth="1"/>
    <col min="8169" max="8169" width="4.90625" style="315" customWidth="1"/>
    <col min="8170" max="8170" width="3.36328125" style="315" customWidth="1"/>
    <col min="8171" max="8171" width="5" style="315" customWidth="1"/>
    <col min="8172" max="8172" width="4.08984375" style="315" customWidth="1"/>
    <col min="8173" max="8173" width="8.08984375" style="315" customWidth="1"/>
    <col min="8174" max="8174" width="6" style="315" customWidth="1"/>
    <col min="8175" max="8175" width="9" style="315" hidden="1" customWidth="1"/>
    <col min="8176" max="8176" width="6.6328125" style="315" customWidth="1"/>
    <col min="8177" max="8178" width="9" style="315" hidden="1" customWidth="1"/>
    <col min="8179" max="8179" width="9.453125" style="315" customWidth="1"/>
    <col min="8180" max="8180" width="4.90625" style="315" customWidth="1"/>
    <col min="8181" max="8181" width="8.08984375" style="315" customWidth="1"/>
    <col min="8182" max="8182" width="7.90625" style="315" customWidth="1"/>
    <col min="8183" max="8183" width="13.453125" style="315" customWidth="1"/>
    <col min="8184" max="8184" width="9.90625" style="315" customWidth="1"/>
    <col min="8185" max="8185" width="9.453125" style="315" customWidth="1"/>
    <col min="8186" max="8186" width="3.90625" style="315" customWidth="1"/>
    <col min="8187" max="8187" width="4.453125" style="315" customWidth="1"/>
    <col min="8188" max="8188" width="7" style="315" customWidth="1"/>
    <col min="8189" max="8189" width="9" style="315" customWidth="1"/>
    <col min="8190" max="8422" width="9" style="315"/>
    <col min="8423" max="8423" width="4.90625" style="315" customWidth="1"/>
    <col min="8424" max="8424" width="31.90625" style="315" customWidth="1"/>
    <col min="8425" max="8425" width="4.90625" style="315" customWidth="1"/>
    <col min="8426" max="8426" width="3.36328125" style="315" customWidth="1"/>
    <col min="8427" max="8427" width="5" style="315" customWidth="1"/>
    <col min="8428" max="8428" width="4.08984375" style="315" customWidth="1"/>
    <col min="8429" max="8429" width="8.08984375" style="315" customWidth="1"/>
    <col min="8430" max="8430" width="6" style="315" customWidth="1"/>
    <col min="8431" max="8431" width="9" style="315" hidden="1" customWidth="1"/>
    <col min="8432" max="8432" width="6.6328125" style="315" customWidth="1"/>
    <col min="8433" max="8434" width="9" style="315" hidden="1" customWidth="1"/>
    <col min="8435" max="8435" width="9.453125" style="315" customWidth="1"/>
    <col min="8436" max="8436" width="4.90625" style="315" customWidth="1"/>
    <col min="8437" max="8437" width="8.08984375" style="315" customWidth="1"/>
    <col min="8438" max="8438" width="7.90625" style="315" customWidth="1"/>
    <col min="8439" max="8439" width="13.453125" style="315" customWidth="1"/>
    <col min="8440" max="8440" width="9.90625" style="315" customWidth="1"/>
    <col min="8441" max="8441" width="9.453125" style="315" customWidth="1"/>
    <col min="8442" max="8442" width="3.90625" style="315" customWidth="1"/>
    <col min="8443" max="8443" width="4.453125" style="315" customWidth="1"/>
    <col min="8444" max="8444" width="7" style="315" customWidth="1"/>
    <col min="8445" max="8445" width="9" style="315" customWidth="1"/>
    <col min="8446" max="8678" width="9" style="315"/>
    <col min="8679" max="8679" width="4.90625" style="315" customWidth="1"/>
    <col min="8680" max="8680" width="31.90625" style="315" customWidth="1"/>
    <col min="8681" max="8681" width="4.90625" style="315" customWidth="1"/>
    <col min="8682" max="8682" width="3.36328125" style="315" customWidth="1"/>
    <col min="8683" max="8683" width="5" style="315" customWidth="1"/>
    <col min="8684" max="8684" width="4.08984375" style="315" customWidth="1"/>
    <col min="8685" max="8685" width="8.08984375" style="315" customWidth="1"/>
    <col min="8686" max="8686" width="6" style="315" customWidth="1"/>
    <col min="8687" max="8687" width="9" style="315" hidden="1" customWidth="1"/>
    <col min="8688" max="8688" width="6.6328125" style="315" customWidth="1"/>
    <col min="8689" max="8690" width="9" style="315" hidden="1" customWidth="1"/>
    <col min="8691" max="8691" width="9.453125" style="315" customWidth="1"/>
    <col min="8692" max="8692" width="4.90625" style="315" customWidth="1"/>
    <col min="8693" max="8693" width="8.08984375" style="315" customWidth="1"/>
    <col min="8694" max="8694" width="7.90625" style="315" customWidth="1"/>
    <col min="8695" max="8695" width="13.453125" style="315" customWidth="1"/>
    <col min="8696" max="8696" width="9.90625" style="315" customWidth="1"/>
    <col min="8697" max="8697" width="9.453125" style="315" customWidth="1"/>
    <col min="8698" max="8698" width="3.90625" style="315" customWidth="1"/>
    <col min="8699" max="8699" width="4.453125" style="315" customWidth="1"/>
    <col min="8700" max="8700" width="7" style="315" customWidth="1"/>
    <col min="8701" max="8701" width="9" style="315" customWidth="1"/>
    <col min="8702" max="8934" width="9" style="315"/>
    <col min="8935" max="8935" width="4.90625" style="315" customWidth="1"/>
    <col min="8936" max="8936" width="31.90625" style="315" customWidth="1"/>
    <col min="8937" max="8937" width="4.90625" style="315" customWidth="1"/>
    <col min="8938" max="8938" width="3.36328125" style="315" customWidth="1"/>
    <col min="8939" max="8939" width="5" style="315" customWidth="1"/>
    <col min="8940" max="8940" width="4.08984375" style="315" customWidth="1"/>
    <col min="8941" max="8941" width="8.08984375" style="315" customWidth="1"/>
    <col min="8942" max="8942" width="6" style="315" customWidth="1"/>
    <col min="8943" max="8943" width="9" style="315" hidden="1" customWidth="1"/>
    <col min="8944" max="8944" width="6.6328125" style="315" customWidth="1"/>
    <col min="8945" max="8946" width="9" style="315" hidden="1" customWidth="1"/>
    <col min="8947" max="8947" width="9.453125" style="315" customWidth="1"/>
    <col min="8948" max="8948" width="4.90625" style="315" customWidth="1"/>
    <col min="8949" max="8949" width="8.08984375" style="315" customWidth="1"/>
    <col min="8950" max="8950" width="7.90625" style="315" customWidth="1"/>
    <col min="8951" max="8951" width="13.453125" style="315" customWidth="1"/>
    <col min="8952" max="8952" width="9.90625" style="315" customWidth="1"/>
    <col min="8953" max="8953" width="9.453125" style="315" customWidth="1"/>
    <col min="8954" max="8954" width="3.90625" style="315" customWidth="1"/>
    <col min="8955" max="8955" width="4.453125" style="315" customWidth="1"/>
    <col min="8956" max="8956" width="7" style="315" customWidth="1"/>
    <col min="8957" max="8957" width="9" style="315" customWidth="1"/>
    <col min="8958" max="9190" width="9" style="315"/>
    <col min="9191" max="9191" width="4.90625" style="315" customWidth="1"/>
    <col min="9192" max="9192" width="31.90625" style="315" customWidth="1"/>
    <col min="9193" max="9193" width="4.90625" style="315" customWidth="1"/>
    <col min="9194" max="9194" width="3.36328125" style="315" customWidth="1"/>
    <col min="9195" max="9195" width="5" style="315" customWidth="1"/>
    <col min="9196" max="9196" width="4.08984375" style="315" customWidth="1"/>
    <col min="9197" max="9197" width="8.08984375" style="315" customWidth="1"/>
    <col min="9198" max="9198" width="6" style="315" customWidth="1"/>
    <col min="9199" max="9199" width="9" style="315" hidden="1" customWidth="1"/>
    <col min="9200" max="9200" width="6.6328125" style="315" customWidth="1"/>
    <col min="9201" max="9202" width="9" style="315" hidden="1" customWidth="1"/>
    <col min="9203" max="9203" width="9.453125" style="315" customWidth="1"/>
    <col min="9204" max="9204" width="4.90625" style="315" customWidth="1"/>
    <col min="9205" max="9205" width="8.08984375" style="315" customWidth="1"/>
    <col min="9206" max="9206" width="7.90625" style="315" customWidth="1"/>
    <col min="9207" max="9207" width="13.453125" style="315" customWidth="1"/>
    <col min="9208" max="9208" width="9.90625" style="315" customWidth="1"/>
    <col min="9209" max="9209" width="9.453125" style="315" customWidth="1"/>
    <col min="9210" max="9210" width="3.90625" style="315" customWidth="1"/>
    <col min="9211" max="9211" width="4.453125" style="315" customWidth="1"/>
    <col min="9212" max="9212" width="7" style="315" customWidth="1"/>
    <col min="9213" max="9213" width="9" style="315" customWidth="1"/>
    <col min="9214" max="9446" width="9" style="315"/>
    <col min="9447" max="9447" width="4.90625" style="315" customWidth="1"/>
    <col min="9448" max="9448" width="31.90625" style="315" customWidth="1"/>
    <col min="9449" max="9449" width="4.90625" style="315" customWidth="1"/>
    <col min="9450" max="9450" width="3.36328125" style="315" customWidth="1"/>
    <col min="9451" max="9451" width="5" style="315" customWidth="1"/>
    <col min="9452" max="9452" width="4.08984375" style="315" customWidth="1"/>
    <col min="9453" max="9453" width="8.08984375" style="315" customWidth="1"/>
    <col min="9454" max="9454" width="6" style="315" customWidth="1"/>
    <col min="9455" max="9455" width="9" style="315" hidden="1" customWidth="1"/>
    <col min="9456" max="9456" width="6.6328125" style="315" customWidth="1"/>
    <col min="9457" max="9458" width="9" style="315" hidden="1" customWidth="1"/>
    <col min="9459" max="9459" width="9.453125" style="315" customWidth="1"/>
    <col min="9460" max="9460" width="4.90625" style="315" customWidth="1"/>
    <col min="9461" max="9461" width="8.08984375" style="315" customWidth="1"/>
    <col min="9462" max="9462" width="7.90625" style="315" customWidth="1"/>
    <col min="9463" max="9463" width="13.453125" style="315" customWidth="1"/>
    <col min="9464" max="9464" width="9.90625" style="315" customWidth="1"/>
    <col min="9465" max="9465" width="9.453125" style="315" customWidth="1"/>
    <col min="9466" max="9466" width="3.90625" style="315" customWidth="1"/>
    <col min="9467" max="9467" width="4.453125" style="315" customWidth="1"/>
    <col min="9468" max="9468" width="7" style="315" customWidth="1"/>
    <col min="9469" max="9469" width="9" style="315" customWidth="1"/>
    <col min="9470" max="9702" width="9" style="315"/>
    <col min="9703" max="9703" width="4.90625" style="315" customWidth="1"/>
    <col min="9704" max="9704" width="31.90625" style="315" customWidth="1"/>
    <col min="9705" max="9705" width="4.90625" style="315" customWidth="1"/>
    <col min="9706" max="9706" width="3.36328125" style="315" customWidth="1"/>
    <col min="9707" max="9707" width="5" style="315" customWidth="1"/>
    <col min="9708" max="9708" width="4.08984375" style="315" customWidth="1"/>
    <col min="9709" max="9709" width="8.08984375" style="315" customWidth="1"/>
    <col min="9710" max="9710" width="6" style="315" customWidth="1"/>
    <col min="9711" max="9711" width="9" style="315" hidden="1" customWidth="1"/>
    <col min="9712" max="9712" width="6.6328125" style="315" customWidth="1"/>
    <col min="9713" max="9714" width="9" style="315" hidden="1" customWidth="1"/>
    <col min="9715" max="9715" width="9.453125" style="315" customWidth="1"/>
    <col min="9716" max="9716" width="4.90625" style="315" customWidth="1"/>
    <col min="9717" max="9717" width="8.08984375" style="315" customWidth="1"/>
    <col min="9718" max="9718" width="7.90625" style="315" customWidth="1"/>
    <col min="9719" max="9719" width="13.453125" style="315" customWidth="1"/>
    <col min="9720" max="9720" width="9.90625" style="315" customWidth="1"/>
    <col min="9721" max="9721" width="9.453125" style="315" customWidth="1"/>
    <col min="9722" max="9722" width="3.90625" style="315" customWidth="1"/>
    <col min="9723" max="9723" width="4.453125" style="315" customWidth="1"/>
    <col min="9724" max="9724" width="7" style="315" customWidth="1"/>
    <col min="9725" max="9725" width="9" style="315" customWidth="1"/>
    <col min="9726" max="9958" width="9" style="315"/>
    <col min="9959" max="9959" width="4.90625" style="315" customWidth="1"/>
    <col min="9960" max="9960" width="31.90625" style="315" customWidth="1"/>
    <col min="9961" max="9961" width="4.90625" style="315" customWidth="1"/>
    <col min="9962" max="9962" width="3.36328125" style="315" customWidth="1"/>
    <col min="9963" max="9963" width="5" style="315" customWidth="1"/>
    <col min="9964" max="9964" width="4.08984375" style="315" customWidth="1"/>
    <col min="9965" max="9965" width="8.08984375" style="315" customWidth="1"/>
    <col min="9966" max="9966" width="6" style="315" customWidth="1"/>
    <col min="9967" max="9967" width="9" style="315" hidden="1" customWidth="1"/>
    <col min="9968" max="9968" width="6.6328125" style="315" customWidth="1"/>
    <col min="9969" max="9970" width="9" style="315" hidden="1" customWidth="1"/>
    <col min="9971" max="9971" width="9.453125" style="315" customWidth="1"/>
    <col min="9972" max="9972" width="4.90625" style="315" customWidth="1"/>
    <col min="9973" max="9973" width="8.08984375" style="315" customWidth="1"/>
    <col min="9974" max="9974" width="7.90625" style="315" customWidth="1"/>
    <col min="9975" max="9975" width="13.453125" style="315" customWidth="1"/>
    <col min="9976" max="9976" width="9.90625" style="315" customWidth="1"/>
    <col min="9977" max="9977" width="9.453125" style="315" customWidth="1"/>
    <col min="9978" max="9978" width="3.90625" style="315" customWidth="1"/>
    <col min="9979" max="9979" width="4.453125" style="315" customWidth="1"/>
    <col min="9980" max="9980" width="7" style="315" customWidth="1"/>
    <col min="9981" max="9981" width="9" style="315" customWidth="1"/>
    <col min="9982" max="10214" width="9" style="315"/>
    <col min="10215" max="10215" width="4.90625" style="315" customWidth="1"/>
    <col min="10216" max="10216" width="31.90625" style="315" customWidth="1"/>
    <col min="10217" max="10217" width="4.90625" style="315" customWidth="1"/>
    <col min="10218" max="10218" width="3.36328125" style="315" customWidth="1"/>
    <col min="10219" max="10219" width="5" style="315" customWidth="1"/>
    <col min="10220" max="10220" width="4.08984375" style="315" customWidth="1"/>
    <col min="10221" max="10221" width="8.08984375" style="315" customWidth="1"/>
    <col min="10222" max="10222" width="6" style="315" customWidth="1"/>
    <col min="10223" max="10223" width="9" style="315" hidden="1" customWidth="1"/>
    <col min="10224" max="10224" width="6.6328125" style="315" customWidth="1"/>
    <col min="10225" max="10226" width="9" style="315" hidden="1" customWidth="1"/>
    <col min="10227" max="10227" width="9.453125" style="315" customWidth="1"/>
    <col min="10228" max="10228" width="4.90625" style="315" customWidth="1"/>
    <col min="10229" max="10229" width="8.08984375" style="315" customWidth="1"/>
    <col min="10230" max="10230" width="7.90625" style="315" customWidth="1"/>
    <col min="10231" max="10231" width="13.453125" style="315" customWidth="1"/>
    <col min="10232" max="10232" width="9.90625" style="315" customWidth="1"/>
    <col min="10233" max="10233" width="9.453125" style="315" customWidth="1"/>
    <col min="10234" max="10234" width="3.90625" style="315" customWidth="1"/>
    <col min="10235" max="10235" width="4.453125" style="315" customWidth="1"/>
    <col min="10236" max="10236" width="7" style="315" customWidth="1"/>
    <col min="10237" max="10237" width="9" style="315" customWidth="1"/>
    <col min="10238" max="10470" width="9" style="315"/>
    <col min="10471" max="10471" width="4.90625" style="315" customWidth="1"/>
    <col min="10472" max="10472" width="31.90625" style="315" customWidth="1"/>
    <col min="10473" max="10473" width="4.90625" style="315" customWidth="1"/>
    <col min="10474" max="10474" width="3.36328125" style="315" customWidth="1"/>
    <col min="10475" max="10475" width="5" style="315" customWidth="1"/>
    <col min="10476" max="10476" width="4.08984375" style="315" customWidth="1"/>
    <col min="10477" max="10477" width="8.08984375" style="315" customWidth="1"/>
    <col min="10478" max="10478" width="6" style="315" customWidth="1"/>
    <col min="10479" max="10479" width="9" style="315" hidden="1" customWidth="1"/>
    <col min="10480" max="10480" width="6.6328125" style="315" customWidth="1"/>
    <col min="10481" max="10482" width="9" style="315" hidden="1" customWidth="1"/>
    <col min="10483" max="10483" width="9.453125" style="315" customWidth="1"/>
    <col min="10484" max="10484" width="4.90625" style="315" customWidth="1"/>
    <col min="10485" max="10485" width="8.08984375" style="315" customWidth="1"/>
    <col min="10486" max="10486" width="7.90625" style="315" customWidth="1"/>
    <col min="10487" max="10487" width="13.453125" style="315" customWidth="1"/>
    <col min="10488" max="10488" width="9.90625" style="315" customWidth="1"/>
    <col min="10489" max="10489" width="9.453125" style="315" customWidth="1"/>
    <col min="10490" max="10490" width="3.90625" style="315" customWidth="1"/>
    <col min="10491" max="10491" width="4.453125" style="315" customWidth="1"/>
    <col min="10492" max="10492" width="7" style="315" customWidth="1"/>
    <col min="10493" max="10493" width="9" style="315" customWidth="1"/>
    <col min="10494" max="10726" width="9" style="315"/>
    <col min="10727" max="10727" width="4.90625" style="315" customWidth="1"/>
    <col min="10728" max="10728" width="31.90625" style="315" customWidth="1"/>
    <col min="10729" max="10729" width="4.90625" style="315" customWidth="1"/>
    <col min="10730" max="10730" width="3.36328125" style="315" customWidth="1"/>
    <col min="10731" max="10731" width="5" style="315" customWidth="1"/>
    <col min="10732" max="10732" width="4.08984375" style="315" customWidth="1"/>
    <col min="10733" max="10733" width="8.08984375" style="315" customWidth="1"/>
    <col min="10734" max="10734" width="6" style="315" customWidth="1"/>
    <col min="10735" max="10735" width="9" style="315" hidden="1" customWidth="1"/>
    <col min="10736" max="10736" width="6.6328125" style="315" customWidth="1"/>
    <col min="10737" max="10738" width="9" style="315" hidden="1" customWidth="1"/>
    <col min="10739" max="10739" width="9.453125" style="315" customWidth="1"/>
    <col min="10740" max="10740" width="4.90625" style="315" customWidth="1"/>
    <col min="10741" max="10741" width="8.08984375" style="315" customWidth="1"/>
    <col min="10742" max="10742" width="7.90625" style="315" customWidth="1"/>
    <col min="10743" max="10743" width="13.453125" style="315" customWidth="1"/>
    <col min="10744" max="10744" width="9.90625" style="315" customWidth="1"/>
    <col min="10745" max="10745" width="9.453125" style="315" customWidth="1"/>
    <col min="10746" max="10746" width="3.90625" style="315" customWidth="1"/>
    <col min="10747" max="10747" width="4.453125" style="315" customWidth="1"/>
    <col min="10748" max="10748" width="7" style="315" customWidth="1"/>
    <col min="10749" max="10749" width="9" style="315" customWidth="1"/>
    <col min="10750" max="10982" width="9" style="315"/>
    <col min="10983" max="10983" width="4.90625" style="315" customWidth="1"/>
    <col min="10984" max="10984" width="31.90625" style="315" customWidth="1"/>
    <col min="10985" max="10985" width="4.90625" style="315" customWidth="1"/>
    <col min="10986" max="10986" width="3.36328125" style="315" customWidth="1"/>
    <col min="10987" max="10987" width="5" style="315" customWidth="1"/>
    <col min="10988" max="10988" width="4.08984375" style="315" customWidth="1"/>
    <col min="10989" max="10989" width="8.08984375" style="315" customWidth="1"/>
    <col min="10990" max="10990" width="6" style="315" customWidth="1"/>
    <col min="10991" max="10991" width="9" style="315" hidden="1" customWidth="1"/>
    <col min="10992" max="10992" width="6.6328125" style="315" customWidth="1"/>
    <col min="10993" max="10994" width="9" style="315" hidden="1" customWidth="1"/>
    <col min="10995" max="10995" width="9.453125" style="315" customWidth="1"/>
    <col min="10996" max="10996" width="4.90625" style="315" customWidth="1"/>
    <col min="10997" max="10997" width="8.08984375" style="315" customWidth="1"/>
    <col min="10998" max="10998" width="7.90625" style="315" customWidth="1"/>
    <col min="10999" max="10999" width="13.453125" style="315" customWidth="1"/>
    <col min="11000" max="11000" width="9.90625" style="315" customWidth="1"/>
    <col min="11001" max="11001" width="9.453125" style="315" customWidth="1"/>
    <col min="11002" max="11002" width="3.90625" style="315" customWidth="1"/>
    <col min="11003" max="11003" width="4.453125" style="315" customWidth="1"/>
    <col min="11004" max="11004" width="7" style="315" customWidth="1"/>
    <col min="11005" max="11005" width="9" style="315" customWidth="1"/>
    <col min="11006" max="11238" width="9" style="315"/>
    <col min="11239" max="11239" width="4.90625" style="315" customWidth="1"/>
    <col min="11240" max="11240" width="31.90625" style="315" customWidth="1"/>
    <col min="11241" max="11241" width="4.90625" style="315" customWidth="1"/>
    <col min="11242" max="11242" width="3.36328125" style="315" customWidth="1"/>
    <col min="11243" max="11243" width="5" style="315" customWidth="1"/>
    <col min="11244" max="11244" width="4.08984375" style="315" customWidth="1"/>
    <col min="11245" max="11245" width="8.08984375" style="315" customWidth="1"/>
    <col min="11246" max="11246" width="6" style="315" customWidth="1"/>
    <col min="11247" max="11247" width="9" style="315" hidden="1" customWidth="1"/>
    <col min="11248" max="11248" width="6.6328125" style="315" customWidth="1"/>
    <col min="11249" max="11250" width="9" style="315" hidden="1" customWidth="1"/>
    <col min="11251" max="11251" width="9.453125" style="315" customWidth="1"/>
    <col min="11252" max="11252" width="4.90625" style="315" customWidth="1"/>
    <col min="11253" max="11253" width="8.08984375" style="315" customWidth="1"/>
    <col min="11254" max="11254" width="7.90625" style="315" customWidth="1"/>
    <col min="11255" max="11255" width="13.453125" style="315" customWidth="1"/>
    <col min="11256" max="11256" width="9.90625" style="315" customWidth="1"/>
    <col min="11257" max="11257" width="9.453125" style="315" customWidth="1"/>
    <col min="11258" max="11258" width="3.90625" style="315" customWidth="1"/>
    <col min="11259" max="11259" width="4.453125" style="315" customWidth="1"/>
    <col min="11260" max="11260" width="7" style="315" customWidth="1"/>
    <col min="11261" max="11261" width="9" style="315" customWidth="1"/>
    <col min="11262" max="11494" width="9" style="315"/>
    <col min="11495" max="11495" width="4.90625" style="315" customWidth="1"/>
    <col min="11496" max="11496" width="31.90625" style="315" customWidth="1"/>
    <col min="11497" max="11497" width="4.90625" style="315" customWidth="1"/>
    <col min="11498" max="11498" width="3.36328125" style="315" customWidth="1"/>
    <col min="11499" max="11499" width="5" style="315" customWidth="1"/>
    <col min="11500" max="11500" width="4.08984375" style="315" customWidth="1"/>
    <col min="11501" max="11501" width="8.08984375" style="315" customWidth="1"/>
    <col min="11502" max="11502" width="6" style="315" customWidth="1"/>
    <col min="11503" max="11503" width="9" style="315" hidden="1" customWidth="1"/>
    <col min="11504" max="11504" width="6.6328125" style="315" customWidth="1"/>
    <col min="11505" max="11506" width="9" style="315" hidden="1" customWidth="1"/>
    <col min="11507" max="11507" width="9.453125" style="315" customWidth="1"/>
    <col min="11508" max="11508" width="4.90625" style="315" customWidth="1"/>
    <col min="11509" max="11509" width="8.08984375" style="315" customWidth="1"/>
    <col min="11510" max="11510" width="7.90625" style="315" customWidth="1"/>
    <col min="11511" max="11511" width="13.453125" style="315" customWidth="1"/>
    <col min="11512" max="11512" width="9.90625" style="315" customWidth="1"/>
    <col min="11513" max="11513" width="9.453125" style="315" customWidth="1"/>
    <col min="11514" max="11514" width="3.90625" style="315" customWidth="1"/>
    <col min="11515" max="11515" width="4.453125" style="315" customWidth="1"/>
    <col min="11516" max="11516" width="7" style="315" customWidth="1"/>
    <col min="11517" max="11517" width="9" style="315" customWidth="1"/>
    <col min="11518" max="11750" width="9" style="315"/>
    <col min="11751" max="11751" width="4.90625" style="315" customWidth="1"/>
    <col min="11752" max="11752" width="31.90625" style="315" customWidth="1"/>
    <col min="11753" max="11753" width="4.90625" style="315" customWidth="1"/>
    <col min="11754" max="11754" width="3.36328125" style="315" customWidth="1"/>
    <col min="11755" max="11755" width="5" style="315" customWidth="1"/>
    <col min="11756" max="11756" width="4.08984375" style="315" customWidth="1"/>
    <col min="11757" max="11757" width="8.08984375" style="315" customWidth="1"/>
    <col min="11758" max="11758" width="6" style="315" customWidth="1"/>
    <col min="11759" max="11759" width="9" style="315" hidden="1" customWidth="1"/>
    <col min="11760" max="11760" width="6.6328125" style="315" customWidth="1"/>
    <col min="11761" max="11762" width="9" style="315" hidden="1" customWidth="1"/>
    <col min="11763" max="11763" width="9.453125" style="315" customWidth="1"/>
    <col min="11764" max="11764" width="4.90625" style="315" customWidth="1"/>
    <col min="11765" max="11765" width="8.08984375" style="315" customWidth="1"/>
    <col min="11766" max="11766" width="7.90625" style="315" customWidth="1"/>
    <col min="11767" max="11767" width="13.453125" style="315" customWidth="1"/>
    <col min="11768" max="11768" width="9.90625" style="315" customWidth="1"/>
    <col min="11769" max="11769" width="9.453125" style="315" customWidth="1"/>
    <col min="11770" max="11770" width="3.90625" style="315" customWidth="1"/>
    <col min="11771" max="11771" width="4.453125" style="315" customWidth="1"/>
    <col min="11772" max="11772" width="7" style="315" customWidth="1"/>
    <col min="11773" max="11773" width="9" style="315" customWidth="1"/>
    <col min="11774" max="12006" width="9" style="315"/>
    <col min="12007" max="12007" width="4.90625" style="315" customWidth="1"/>
    <col min="12008" max="12008" width="31.90625" style="315" customWidth="1"/>
    <col min="12009" max="12009" width="4.90625" style="315" customWidth="1"/>
    <col min="12010" max="12010" width="3.36328125" style="315" customWidth="1"/>
    <col min="12011" max="12011" width="5" style="315" customWidth="1"/>
    <col min="12012" max="12012" width="4.08984375" style="315" customWidth="1"/>
    <col min="12013" max="12013" width="8.08984375" style="315" customWidth="1"/>
    <col min="12014" max="12014" width="6" style="315" customWidth="1"/>
    <col min="12015" max="12015" width="9" style="315" hidden="1" customWidth="1"/>
    <col min="12016" max="12016" width="6.6328125" style="315" customWidth="1"/>
    <col min="12017" max="12018" width="9" style="315" hidden="1" customWidth="1"/>
    <col min="12019" max="12019" width="9.453125" style="315" customWidth="1"/>
    <col min="12020" max="12020" width="4.90625" style="315" customWidth="1"/>
    <col min="12021" max="12021" width="8.08984375" style="315" customWidth="1"/>
    <col min="12022" max="12022" width="7.90625" style="315" customWidth="1"/>
    <col min="12023" max="12023" width="13.453125" style="315" customWidth="1"/>
    <col min="12024" max="12024" width="9.90625" style="315" customWidth="1"/>
    <col min="12025" max="12025" width="9.453125" style="315" customWidth="1"/>
    <col min="12026" max="12026" width="3.90625" style="315" customWidth="1"/>
    <col min="12027" max="12027" width="4.453125" style="315" customWidth="1"/>
    <col min="12028" max="12028" width="7" style="315" customWidth="1"/>
    <col min="12029" max="12029" width="9" style="315" customWidth="1"/>
    <col min="12030" max="12262" width="9" style="315"/>
    <col min="12263" max="12263" width="4.90625" style="315" customWidth="1"/>
    <col min="12264" max="12264" width="31.90625" style="315" customWidth="1"/>
    <col min="12265" max="12265" width="4.90625" style="315" customWidth="1"/>
    <col min="12266" max="12266" width="3.36328125" style="315" customWidth="1"/>
    <col min="12267" max="12267" width="5" style="315" customWidth="1"/>
    <col min="12268" max="12268" width="4.08984375" style="315" customWidth="1"/>
    <col min="12269" max="12269" width="8.08984375" style="315" customWidth="1"/>
    <col min="12270" max="12270" width="6" style="315" customWidth="1"/>
    <col min="12271" max="12271" width="9" style="315" hidden="1" customWidth="1"/>
    <col min="12272" max="12272" width="6.6328125" style="315" customWidth="1"/>
    <col min="12273" max="12274" width="9" style="315" hidden="1" customWidth="1"/>
    <col min="12275" max="12275" width="9.453125" style="315" customWidth="1"/>
    <col min="12276" max="12276" width="4.90625" style="315" customWidth="1"/>
    <col min="12277" max="12277" width="8.08984375" style="315" customWidth="1"/>
    <col min="12278" max="12278" width="7.90625" style="315" customWidth="1"/>
    <col min="12279" max="12279" width="13.453125" style="315" customWidth="1"/>
    <col min="12280" max="12280" width="9.90625" style="315" customWidth="1"/>
    <col min="12281" max="12281" width="9.453125" style="315" customWidth="1"/>
    <col min="12282" max="12282" width="3.90625" style="315" customWidth="1"/>
    <col min="12283" max="12283" width="4.453125" style="315" customWidth="1"/>
    <col min="12284" max="12284" width="7" style="315" customWidth="1"/>
    <col min="12285" max="12285" width="9" style="315" customWidth="1"/>
    <col min="12286" max="12518" width="9" style="315"/>
    <col min="12519" max="12519" width="4.90625" style="315" customWidth="1"/>
    <col min="12520" max="12520" width="31.90625" style="315" customWidth="1"/>
    <col min="12521" max="12521" width="4.90625" style="315" customWidth="1"/>
    <col min="12522" max="12522" width="3.36328125" style="315" customWidth="1"/>
    <col min="12523" max="12523" width="5" style="315" customWidth="1"/>
    <col min="12524" max="12524" width="4.08984375" style="315" customWidth="1"/>
    <col min="12525" max="12525" width="8.08984375" style="315" customWidth="1"/>
    <col min="12526" max="12526" width="6" style="315" customWidth="1"/>
    <col min="12527" max="12527" width="9" style="315" hidden="1" customWidth="1"/>
    <col min="12528" max="12528" width="6.6328125" style="315" customWidth="1"/>
    <col min="12529" max="12530" width="9" style="315" hidden="1" customWidth="1"/>
    <col min="12531" max="12531" width="9.453125" style="315" customWidth="1"/>
    <col min="12532" max="12532" width="4.90625" style="315" customWidth="1"/>
    <col min="12533" max="12533" width="8.08984375" style="315" customWidth="1"/>
    <col min="12534" max="12534" width="7.90625" style="315" customWidth="1"/>
    <col min="12535" max="12535" width="13.453125" style="315" customWidth="1"/>
    <col min="12536" max="12536" width="9.90625" style="315" customWidth="1"/>
    <col min="12537" max="12537" width="9.453125" style="315" customWidth="1"/>
    <col min="12538" max="12538" width="3.90625" style="315" customWidth="1"/>
    <col min="12539" max="12539" width="4.453125" style="315" customWidth="1"/>
    <col min="12540" max="12540" width="7" style="315" customWidth="1"/>
    <col min="12541" max="12541" width="9" style="315" customWidth="1"/>
    <col min="12542" max="12774" width="9" style="315"/>
    <col min="12775" max="12775" width="4.90625" style="315" customWidth="1"/>
    <col min="12776" max="12776" width="31.90625" style="315" customWidth="1"/>
    <col min="12777" max="12777" width="4.90625" style="315" customWidth="1"/>
    <col min="12778" max="12778" width="3.36328125" style="315" customWidth="1"/>
    <col min="12779" max="12779" width="5" style="315" customWidth="1"/>
    <col min="12780" max="12780" width="4.08984375" style="315" customWidth="1"/>
    <col min="12781" max="12781" width="8.08984375" style="315" customWidth="1"/>
    <col min="12782" max="12782" width="6" style="315" customWidth="1"/>
    <col min="12783" max="12783" width="9" style="315" hidden="1" customWidth="1"/>
    <col min="12784" max="12784" width="6.6328125" style="315" customWidth="1"/>
    <col min="12785" max="12786" width="9" style="315" hidden="1" customWidth="1"/>
    <col min="12787" max="12787" width="9.453125" style="315" customWidth="1"/>
    <col min="12788" max="12788" width="4.90625" style="315" customWidth="1"/>
    <col min="12789" max="12789" width="8.08984375" style="315" customWidth="1"/>
    <col min="12790" max="12790" width="7.90625" style="315" customWidth="1"/>
    <col min="12791" max="12791" width="13.453125" style="315" customWidth="1"/>
    <col min="12792" max="12792" width="9.90625" style="315" customWidth="1"/>
    <col min="12793" max="12793" width="9.453125" style="315" customWidth="1"/>
    <col min="12794" max="12794" width="3.90625" style="315" customWidth="1"/>
    <col min="12795" max="12795" width="4.453125" style="315" customWidth="1"/>
    <col min="12796" max="12796" width="7" style="315" customWidth="1"/>
    <col min="12797" max="12797" width="9" style="315" customWidth="1"/>
    <col min="12798" max="13030" width="9" style="315"/>
    <col min="13031" max="13031" width="4.90625" style="315" customWidth="1"/>
    <col min="13032" max="13032" width="31.90625" style="315" customWidth="1"/>
    <col min="13033" max="13033" width="4.90625" style="315" customWidth="1"/>
    <col min="13034" max="13034" width="3.36328125" style="315" customWidth="1"/>
    <col min="13035" max="13035" width="5" style="315" customWidth="1"/>
    <col min="13036" max="13036" width="4.08984375" style="315" customWidth="1"/>
    <col min="13037" max="13037" width="8.08984375" style="315" customWidth="1"/>
    <col min="13038" max="13038" width="6" style="315" customWidth="1"/>
    <col min="13039" max="13039" width="9" style="315" hidden="1" customWidth="1"/>
    <col min="13040" max="13040" width="6.6328125" style="315" customWidth="1"/>
    <col min="13041" max="13042" width="9" style="315" hidden="1" customWidth="1"/>
    <col min="13043" max="13043" width="9.453125" style="315" customWidth="1"/>
    <col min="13044" max="13044" width="4.90625" style="315" customWidth="1"/>
    <col min="13045" max="13045" width="8.08984375" style="315" customWidth="1"/>
    <col min="13046" max="13046" width="7.90625" style="315" customWidth="1"/>
    <col min="13047" max="13047" width="13.453125" style="315" customWidth="1"/>
    <col min="13048" max="13048" width="9.90625" style="315" customWidth="1"/>
    <col min="13049" max="13049" width="9.453125" style="315" customWidth="1"/>
    <col min="13050" max="13050" width="3.90625" style="315" customWidth="1"/>
    <col min="13051" max="13051" width="4.453125" style="315" customWidth="1"/>
    <col min="13052" max="13052" width="7" style="315" customWidth="1"/>
    <col min="13053" max="13053" width="9" style="315" customWidth="1"/>
    <col min="13054" max="13286" width="9" style="315"/>
    <col min="13287" max="13287" width="4.90625" style="315" customWidth="1"/>
    <col min="13288" max="13288" width="31.90625" style="315" customWidth="1"/>
    <col min="13289" max="13289" width="4.90625" style="315" customWidth="1"/>
    <col min="13290" max="13290" width="3.36328125" style="315" customWidth="1"/>
    <col min="13291" max="13291" width="5" style="315" customWidth="1"/>
    <col min="13292" max="13292" width="4.08984375" style="315" customWidth="1"/>
    <col min="13293" max="13293" width="8.08984375" style="315" customWidth="1"/>
    <col min="13294" max="13294" width="6" style="315" customWidth="1"/>
    <col min="13295" max="13295" width="9" style="315" hidden="1" customWidth="1"/>
    <col min="13296" max="13296" width="6.6328125" style="315" customWidth="1"/>
    <col min="13297" max="13298" width="9" style="315" hidden="1" customWidth="1"/>
    <col min="13299" max="13299" width="9.453125" style="315" customWidth="1"/>
    <col min="13300" max="13300" width="4.90625" style="315" customWidth="1"/>
    <col min="13301" max="13301" width="8.08984375" style="315" customWidth="1"/>
    <col min="13302" max="13302" width="7.90625" style="315" customWidth="1"/>
    <col min="13303" max="13303" width="13.453125" style="315" customWidth="1"/>
    <col min="13304" max="13304" width="9.90625" style="315" customWidth="1"/>
    <col min="13305" max="13305" width="9.453125" style="315" customWidth="1"/>
    <col min="13306" max="13306" width="3.90625" style="315" customWidth="1"/>
    <col min="13307" max="13307" width="4.453125" style="315" customWidth="1"/>
    <col min="13308" max="13308" width="7" style="315" customWidth="1"/>
    <col min="13309" max="13309" width="9" style="315" customWidth="1"/>
    <col min="13310" max="13542" width="9" style="315"/>
    <col min="13543" max="13543" width="4.90625" style="315" customWidth="1"/>
    <col min="13544" max="13544" width="31.90625" style="315" customWidth="1"/>
    <col min="13545" max="13545" width="4.90625" style="315" customWidth="1"/>
    <col min="13546" max="13546" width="3.36328125" style="315" customWidth="1"/>
    <col min="13547" max="13547" width="5" style="315" customWidth="1"/>
    <col min="13548" max="13548" width="4.08984375" style="315" customWidth="1"/>
    <col min="13549" max="13549" width="8.08984375" style="315" customWidth="1"/>
    <col min="13550" max="13550" width="6" style="315" customWidth="1"/>
    <col min="13551" max="13551" width="9" style="315" hidden="1" customWidth="1"/>
    <col min="13552" max="13552" width="6.6328125" style="315" customWidth="1"/>
    <col min="13553" max="13554" width="9" style="315" hidden="1" customWidth="1"/>
    <col min="13555" max="13555" width="9.453125" style="315" customWidth="1"/>
    <col min="13556" max="13556" width="4.90625" style="315" customWidth="1"/>
    <col min="13557" max="13557" width="8.08984375" style="315" customWidth="1"/>
    <col min="13558" max="13558" width="7.90625" style="315" customWidth="1"/>
    <col min="13559" max="13559" width="13.453125" style="315" customWidth="1"/>
    <col min="13560" max="13560" width="9.90625" style="315" customWidth="1"/>
    <col min="13561" max="13561" width="9.453125" style="315" customWidth="1"/>
    <col min="13562" max="13562" width="3.90625" style="315" customWidth="1"/>
    <col min="13563" max="13563" width="4.453125" style="315" customWidth="1"/>
    <col min="13564" max="13564" width="7" style="315" customWidth="1"/>
    <col min="13565" max="13565" width="9" style="315" customWidth="1"/>
    <col min="13566" max="13798" width="9" style="315"/>
    <col min="13799" max="13799" width="4.90625" style="315" customWidth="1"/>
    <col min="13800" max="13800" width="31.90625" style="315" customWidth="1"/>
    <col min="13801" max="13801" width="4.90625" style="315" customWidth="1"/>
    <col min="13802" max="13802" width="3.36328125" style="315" customWidth="1"/>
    <col min="13803" max="13803" width="5" style="315" customWidth="1"/>
    <col min="13804" max="13804" width="4.08984375" style="315" customWidth="1"/>
    <col min="13805" max="13805" width="8.08984375" style="315" customWidth="1"/>
    <col min="13806" max="13806" width="6" style="315" customWidth="1"/>
    <col min="13807" max="13807" width="9" style="315" hidden="1" customWidth="1"/>
    <col min="13808" max="13808" width="6.6328125" style="315" customWidth="1"/>
    <col min="13809" max="13810" width="9" style="315" hidden="1" customWidth="1"/>
    <col min="13811" max="13811" width="9.453125" style="315" customWidth="1"/>
    <col min="13812" max="13812" width="4.90625" style="315" customWidth="1"/>
    <col min="13813" max="13813" width="8.08984375" style="315" customWidth="1"/>
    <col min="13814" max="13814" width="7.90625" style="315" customWidth="1"/>
    <col min="13815" max="13815" width="13.453125" style="315" customWidth="1"/>
    <col min="13816" max="13816" width="9.90625" style="315" customWidth="1"/>
    <col min="13817" max="13817" width="9.453125" style="315" customWidth="1"/>
    <col min="13818" max="13818" width="3.90625" style="315" customWidth="1"/>
    <col min="13819" max="13819" width="4.453125" style="315" customWidth="1"/>
    <col min="13820" max="13820" width="7" style="315" customWidth="1"/>
    <col min="13821" max="13821" width="9" style="315" customWidth="1"/>
    <col min="13822" max="14054" width="9" style="315"/>
    <col min="14055" max="14055" width="4.90625" style="315" customWidth="1"/>
    <col min="14056" max="14056" width="31.90625" style="315" customWidth="1"/>
    <col min="14057" max="14057" width="4.90625" style="315" customWidth="1"/>
    <col min="14058" max="14058" width="3.36328125" style="315" customWidth="1"/>
    <col min="14059" max="14059" width="5" style="315" customWidth="1"/>
    <col min="14060" max="14060" width="4.08984375" style="315" customWidth="1"/>
    <col min="14061" max="14061" width="8.08984375" style="315" customWidth="1"/>
    <col min="14062" max="14062" width="6" style="315" customWidth="1"/>
    <col min="14063" max="14063" width="9" style="315" hidden="1" customWidth="1"/>
    <col min="14064" max="14064" width="6.6328125" style="315" customWidth="1"/>
    <col min="14065" max="14066" width="9" style="315" hidden="1" customWidth="1"/>
    <col min="14067" max="14067" width="9.453125" style="315" customWidth="1"/>
    <col min="14068" max="14068" width="4.90625" style="315" customWidth="1"/>
    <col min="14069" max="14069" width="8.08984375" style="315" customWidth="1"/>
    <col min="14070" max="14070" width="7.90625" style="315" customWidth="1"/>
    <col min="14071" max="14071" width="13.453125" style="315" customWidth="1"/>
    <col min="14072" max="14072" width="9.90625" style="315" customWidth="1"/>
    <col min="14073" max="14073" width="9.453125" style="315" customWidth="1"/>
    <col min="14074" max="14074" width="3.90625" style="315" customWidth="1"/>
    <col min="14075" max="14075" width="4.453125" style="315" customWidth="1"/>
    <col min="14076" max="14076" width="7" style="315" customWidth="1"/>
    <col min="14077" max="14077" width="9" style="315" customWidth="1"/>
    <col min="14078" max="14310" width="9" style="315"/>
    <col min="14311" max="14311" width="4.90625" style="315" customWidth="1"/>
    <col min="14312" max="14312" width="31.90625" style="315" customWidth="1"/>
    <col min="14313" max="14313" width="4.90625" style="315" customWidth="1"/>
    <col min="14314" max="14314" width="3.36328125" style="315" customWidth="1"/>
    <col min="14315" max="14315" width="5" style="315" customWidth="1"/>
    <col min="14316" max="14316" width="4.08984375" style="315" customWidth="1"/>
    <col min="14317" max="14317" width="8.08984375" style="315" customWidth="1"/>
    <col min="14318" max="14318" width="6" style="315" customWidth="1"/>
    <col min="14319" max="14319" width="9" style="315" hidden="1" customWidth="1"/>
    <col min="14320" max="14320" width="6.6328125" style="315" customWidth="1"/>
    <col min="14321" max="14322" width="9" style="315" hidden="1" customWidth="1"/>
    <col min="14323" max="14323" width="9.453125" style="315" customWidth="1"/>
    <col min="14324" max="14324" width="4.90625" style="315" customWidth="1"/>
    <col min="14325" max="14325" width="8.08984375" style="315" customWidth="1"/>
    <col min="14326" max="14326" width="7.90625" style="315" customWidth="1"/>
    <col min="14327" max="14327" width="13.453125" style="315" customWidth="1"/>
    <col min="14328" max="14328" width="9.90625" style="315" customWidth="1"/>
    <col min="14329" max="14329" width="9.453125" style="315" customWidth="1"/>
    <col min="14330" max="14330" width="3.90625" style="315" customWidth="1"/>
    <col min="14331" max="14331" width="4.453125" style="315" customWidth="1"/>
    <col min="14332" max="14332" width="7" style="315" customWidth="1"/>
    <col min="14333" max="14333" width="9" style="315" customWidth="1"/>
    <col min="14334" max="14566" width="9" style="315"/>
    <col min="14567" max="14567" width="4.90625" style="315" customWidth="1"/>
    <col min="14568" max="14568" width="31.90625" style="315" customWidth="1"/>
    <col min="14569" max="14569" width="4.90625" style="315" customWidth="1"/>
    <col min="14570" max="14570" width="3.36328125" style="315" customWidth="1"/>
    <col min="14571" max="14571" width="5" style="315" customWidth="1"/>
    <col min="14572" max="14572" width="4.08984375" style="315" customWidth="1"/>
    <col min="14573" max="14573" width="8.08984375" style="315" customWidth="1"/>
    <col min="14574" max="14574" width="6" style="315" customWidth="1"/>
    <col min="14575" max="14575" width="9" style="315" hidden="1" customWidth="1"/>
    <col min="14576" max="14576" width="6.6328125" style="315" customWidth="1"/>
    <col min="14577" max="14578" width="9" style="315" hidden="1" customWidth="1"/>
    <col min="14579" max="14579" width="9.453125" style="315" customWidth="1"/>
    <col min="14580" max="14580" width="4.90625" style="315" customWidth="1"/>
    <col min="14581" max="14581" width="8.08984375" style="315" customWidth="1"/>
    <col min="14582" max="14582" width="7.90625" style="315" customWidth="1"/>
    <col min="14583" max="14583" width="13.453125" style="315" customWidth="1"/>
    <col min="14584" max="14584" width="9.90625" style="315" customWidth="1"/>
    <col min="14585" max="14585" width="9.453125" style="315" customWidth="1"/>
    <col min="14586" max="14586" width="3.90625" style="315" customWidth="1"/>
    <col min="14587" max="14587" width="4.453125" style="315" customWidth="1"/>
    <col min="14588" max="14588" width="7" style="315" customWidth="1"/>
    <col min="14589" max="14589" width="9" style="315" customWidth="1"/>
    <col min="14590" max="14822" width="9" style="315"/>
    <col min="14823" max="14823" width="4.90625" style="315" customWidth="1"/>
    <col min="14824" max="14824" width="31.90625" style="315" customWidth="1"/>
    <col min="14825" max="14825" width="4.90625" style="315" customWidth="1"/>
    <col min="14826" max="14826" width="3.36328125" style="315" customWidth="1"/>
    <col min="14827" max="14827" width="5" style="315" customWidth="1"/>
    <col min="14828" max="14828" width="4.08984375" style="315" customWidth="1"/>
    <col min="14829" max="14829" width="8.08984375" style="315" customWidth="1"/>
    <col min="14830" max="14830" width="6" style="315" customWidth="1"/>
    <col min="14831" max="14831" width="9" style="315" hidden="1" customWidth="1"/>
    <col min="14832" max="14832" width="6.6328125" style="315" customWidth="1"/>
    <col min="14833" max="14834" width="9" style="315" hidden="1" customWidth="1"/>
    <col min="14835" max="14835" width="9.453125" style="315" customWidth="1"/>
    <col min="14836" max="14836" width="4.90625" style="315" customWidth="1"/>
    <col min="14837" max="14837" width="8.08984375" style="315" customWidth="1"/>
    <col min="14838" max="14838" width="7.90625" style="315" customWidth="1"/>
    <col min="14839" max="14839" width="13.453125" style="315" customWidth="1"/>
    <col min="14840" max="14840" width="9.90625" style="315" customWidth="1"/>
    <col min="14841" max="14841" width="9.453125" style="315" customWidth="1"/>
    <col min="14842" max="14842" width="3.90625" style="315" customWidth="1"/>
    <col min="14843" max="14843" width="4.453125" style="315" customWidth="1"/>
    <col min="14844" max="14844" width="7" style="315" customWidth="1"/>
    <col min="14845" max="14845" width="9" style="315" customWidth="1"/>
    <col min="14846" max="15078" width="9" style="315"/>
    <col min="15079" max="15079" width="4.90625" style="315" customWidth="1"/>
    <col min="15080" max="15080" width="31.90625" style="315" customWidth="1"/>
    <col min="15081" max="15081" width="4.90625" style="315" customWidth="1"/>
    <col min="15082" max="15082" width="3.36328125" style="315" customWidth="1"/>
    <col min="15083" max="15083" width="5" style="315" customWidth="1"/>
    <col min="15084" max="15084" width="4.08984375" style="315" customWidth="1"/>
    <col min="15085" max="15085" width="8.08984375" style="315" customWidth="1"/>
    <col min="15086" max="15086" width="6" style="315" customWidth="1"/>
    <col min="15087" max="15087" width="9" style="315" hidden="1" customWidth="1"/>
    <col min="15088" max="15088" width="6.6328125" style="315" customWidth="1"/>
    <col min="15089" max="15090" width="9" style="315" hidden="1" customWidth="1"/>
    <col min="15091" max="15091" width="9.453125" style="315" customWidth="1"/>
    <col min="15092" max="15092" width="4.90625" style="315" customWidth="1"/>
    <col min="15093" max="15093" width="8.08984375" style="315" customWidth="1"/>
    <col min="15094" max="15094" width="7.90625" style="315" customWidth="1"/>
    <col min="15095" max="15095" width="13.453125" style="315" customWidth="1"/>
    <col min="15096" max="15096" width="9.90625" style="315" customWidth="1"/>
    <col min="15097" max="15097" width="9.453125" style="315" customWidth="1"/>
    <col min="15098" max="15098" width="3.90625" style="315" customWidth="1"/>
    <col min="15099" max="15099" width="4.453125" style="315" customWidth="1"/>
    <col min="15100" max="15100" width="7" style="315" customWidth="1"/>
    <col min="15101" max="15101" width="9" style="315" customWidth="1"/>
    <col min="15102" max="15334" width="9" style="315"/>
    <col min="15335" max="15335" width="4.90625" style="315" customWidth="1"/>
    <col min="15336" max="15336" width="31.90625" style="315" customWidth="1"/>
    <col min="15337" max="15337" width="4.90625" style="315" customWidth="1"/>
    <col min="15338" max="15338" width="3.36328125" style="315" customWidth="1"/>
    <col min="15339" max="15339" width="5" style="315" customWidth="1"/>
    <col min="15340" max="15340" width="4.08984375" style="315" customWidth="1"/>
    <col min="15341" max="15341" width="8.08984375" style="315" customWidth="1"/>
    <col min="15342" max="15342" width="6" style="315" customWidth="1"/>
    <col min="15343" max="15343" width="9" style="315" hidden="1" customWidth="1"/>
    <col min="15344" max="15344" width="6.6328125" style="315" customWidth="1"/>
    <col min="15345" max="15346" width="9" style="315" hidden="1" customWidth="1"/>
    <col min="15347" max="15347" width="9.453125" style="315" customWidth="1"/>
    <col min="15348" max="15348" width="4.90625" style="315" customWidth="1"/>
    <col min="15349" max="15349" width="8.08984375" style="315" customWidth="1"/>
    <col min="15350" max="15350" width="7.90625" style="315" customWidth="1"/>
    <col min="15351" max="15351" width="13.453125" style="315" customWidth="1"/>
    <col min="15352" max="15352" width="9.90625" style="315" customWidth="1"/>
    <col min="15353" max="15353" width="9.453125" style="315" customWidth="1"/>
    <col min="15354" max="15354" width="3.90625" style="315" customWidth="1"/>
    <col min="15355" max="15355" width="4.453125" style="315" customWidth="1"/>
    <col min="15356" max="15356" width="7" style="315" customWidth="1"/>
    <col min="15357" max="15357" width="9" style="315" customWidth="1"/>
    <col min="15358" max="15590" width="9" style="315"/>
    <col min="15591" max="15591" width="4.90625" style="315" customWidth="1"/>
    <col min="15592" max="15592" width="31.90625" style="315" customWidth="1"/>
    <col min="15593" max="15593" width="4.90625" style="315" customWidth="1"/>
    <col min="15594" max="15594" width="3.36328125" style="315" customWidth="1"/>
    <col min="15595" max="15595" width="5" style="315" customWidth="1"/>
    <col min="15596" max="15596" width="4.08984375" style="315" customWidth="1"/>
    <col min="15597" max="15597" width="8.08984375" style="315" customWidth="1"/>
    <col min="15598" max="15598" width="6" style="315" customWidth="1"/>
    <col min="15599" max="15599" width="9" style="315" hidden="1" customWidth="1"/>
    <col min="15600" max="15600" width="6.6328125" style="315" customWidth="1"/>
    <col min="15601" max="15602" width="9" style="315" hidden="1" customWidth="1"/>
    <col min="15603" max="15603" width="9.453125" style="315" customWidth="1"/>
    <col min="15604" max="15604" width="4.90625" style="315" customWidth="1"/>
    <col min="15605" max="15605" width="8.08984375" style="315" customWidth="1"/>
    <col min="15606" max="15606" width="7.90625" style="315" customWidth="1"/>
    <col min="15607" max="15607" width="13.453125" style="315" customWidth="1"/>
    <col min="15608" max="15608" width="9.90625" style="315" customWidth="1"/>
    <col min="15609" max="15609" width="9.453125" style="315" customWidth="1"/>
    <col min="15610" max="15610" width="3.90625" style="315" customWidth="1"/>
    <col min="15611" max="15611" width="4.453125" style="315" customWidth="1"/>
    <col min="15612" max="15612" width="7" style="315" customWidth="1"/>
    <col min="15613" max="15613" width="9" style="315" customWidth="1"/>
    <col min="15614" max="15846" width="9" style="315"/>
    <col min="15847" max="15847" width="4.90625" style="315" customWidth="1"/>
    <col min="15848" max="15848" width="31.90625" style="315" customWidth="1"/>
    <col min="15849" max="15849" width="4.90625" style="315" customWidth="1"/>
    <col min="15850" max="15850" width="3.36328125" style="315" customWidth="1"/>
    <col min="15851" max="15851" width="5" style="315" customWidth="1"/>
    <col min="15852" max="15852" width="4.08984375" style="315" customWidth="1"/>
    <col min="15853" max="15853" width="8.08984375" style="315" customWidth="1"/>
    <col min="15854" max="15854" width="6" style="315" customWidth="1"/>
    <col min="15855" max="15855" width="9" style="315" hidden="1" customWidth="1"/>
    <col min="15856" max="15856" width="6.6328125" style="315" customWidth="1"/>
    <col min="15857" max="15858" width="9" style="315" hidden="1" customWidth="1"/>
    <col min="15859" max="15859" width="9.453125" style="315" customWidth="1"/>
    <col min="15860" max="15860" width="4.90625" style="315" customWidth="1"/>
    <col min="15861" max="15861" width="8.08984375" style="315" customWidth="1"/>
    <col min="15862" max="15862" width="7.90625" style="315" customWidth="1"/>
    <col min="15863" max="15863" width="13.453125" style="315" customWidth="1"/>
    <col min="15864" max="15864" width="9.90625" style="315" customWidth="1"/>
    <col min="15865" max="15865" width="9.453125" style="315" customWidth="1"/>
    <col min="15866" max="15866" width="3.90625" style="315" customWidth="1"/>
    <col min="15867" max="15867" width="4.453125" style="315" customWidth="1"/>
    <col min="15868" max="15868" width="7" style="315" customWidth="1"/>
    <col min="15869" max="15869" width="9" style="315" customWidth="1"/>
    <col min="15870" max="16102" width="9" style="315"/>
    <col min="16103" max="16103" width="4.90625" style="315" customWidth="1"/>
    <col min="16104" max="16104" width="31.90625" style="315" customWidth="1"/>
    <col min="16105" max="16105" width="4.90625" style="315" customWidth="1"/>
    <col min="16106" max="16106" width="3.36328125" style="315" customWidth="1"/>
    <col min="16107" max="16107" width="5" style="315" customWidth="1"/>
    <col min="16108" max="16108" width="4.08984375" style="315" customWidth="1"/>
    <col min="16109" max="16109" width="8.08984375" style="315" customWidth="1"/>
    <col min="16110" max="16110" width="6" style="315" customWidth="1"/>
    <col min="16111" max="16111" width="9" style="315" hidden="1" customWidth="1"/>
    <col min="16112" max="16112" width="6.6328125" style="315" customWidth="1"/>
    <col min="16113" max="16114" width="9" style="315" hidden="1" customWidth="1"/>
    <col min="16115" max="16115" width="9.453125" style="315" customWidth="1"/>
    <col min="16116" max="16116" width="4.90625" style="315" customWidth="1"/>
    <col min="16117" max="16117" width="8.08984375" style="315" customWidth="1"/>
    <col min="16118" max="16118" width="7.90625" style="315" customWidth="1"/>
    <col min="16119" max="16119" width="13.453125" style="315" customWidth="1"/>
    <col min="16120" max="16120" width="9.90625" style="315" customWidth="1"/>
    <col min="16121" max="16121" width="9.453125" style="315" customWidth="1"/>
    <col min="16122" max="16122" width="3.90625" style="315" customWidth="1"/>
    <col min="16123" max="16123" width="4.453125" style="315" customWidth="1"/>
    <col min="16124" max="16124" width="7" style="315" customWidth="1"/>
    <col min="16125" max="16125" width="9" style="315" customWidth="1"/>
    <col min="16126" max="16384" width="9" style="315"/>
  </cols>
  <sheetData>
    <row r="1" spans="1:24" ht="17.5">
      <c r="C1" s="316" t="s">
        <v>596</v>
      </c>
    </row>
    <row r="2" spans="1:24" ht="15" thickBot="1">
      <c r="B2" s="318"/>
      <c r="C2" s="318"/>
      <c r="D2" s="318"/>
      <c r="E2" s="318"/>
      <c r="F2" s="318"/>
      <c r="G2" s="318"/>
      <c r="H2" s="318"/>
      <c r="I2" s="319"/>
      <c r="J2" s="318"/>
      <c r="K2" s="320"/>
      <c r="L2" s="321"/>
      <c r="M2" s="321"/>
      <c r="N2" s="320"/>
      <c r="O2" s="319"/>
      <c r="P2" s="318"/>
      <c r="Q2" s="319"/>
      <c r="R2" s="322"/>
      <c r="S2" s="323"/>
      <c r="T2" s="323"/>
      <c r="U2" s="319"/>
      <c r="V2" s="319"/>
      <c r="W2" s="319"/>
      <c r="X2" s="319"/>
    </row>
    <row r="3" spans="1:24">
      <c r="B3" s="324" t="s">
        <v>243</v>
      </c>
      <c r="C3" s="637" t="s">
        <v>597</v>
      </c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9"/>
      <c r="P3" s="325" t="s">
        <v>287</v>
      </c>
      <c r="Q3" s="325" t="s">
        <v>358</v>
      </c>
      <c r="R3" s="326" t="s">
        <v>359</v>
      </c>
      <c r="S3" s="327" t="s">
        <v>360</v>
      </c>
      <c r="T3" s="637" t="s">
        <v>361</v>
      </c>
      <c r="U3" s="640"/>
      <c r="V3" s="319"/>
      <c r="W3" s="328"/>
      <c r="X3" s="328"/>
    </row>
    <row r="4" spans="1:24" ht="15" thickBot="1">
      <c r="B4" s="329">
        <v>1</v>
      </c>
      <c r="C4" s="641">
        <v>2</v>
      </c>
      <c r="D4" s="642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3"/>
      <c r="P4" s="330">
        <v>3</v>
      </c>
      <c r="Q4" s="330">
        <v>4</v>
      </c>
      <c r="R4" s="331" t="s">
        <v>362</v>
      </c>
      <c r="S4" s="332">
        <v>6</v>
      </c>
      <c r="T4" s="641" t="s">
        <v>363</v>
      </c>
      <c r="U4" s="644"/>
      <c r="V4" s="319"/>
      <c r="W4" s="319"/>
      <c r="X4" s="319"/>
    </row>
    <row r="5" spans="1:24">
      <c r="B5" s="333"/>
      <c r="C5" s="334"/>
      <c r="D5" s="335"/>
      <c r="E5" s="335"/>
      <c r="F5" s="335"/>
      <c r="G5" s="335"/>
      <c r="H5" s="335"/>
      <c r="I5" s="336"/>
      <c r="J5" s="335"/>
      <c r="K5" s="337"/>
      <c r="L5" s="338"/>
      <c r="M5" s="338"/>
      <c r="N5" s="337"/>
      <c r="O5" s="339"/>
      <c r="P5" s="340"/>
      <c r="Q5" s="341"/>
      <c r="R5" s="342"/>
      <c r="S5" s="343"/>
      <c r="T5" s="344"/>
      <c r="U5" s="345"/>
      <c r="V5" s="319"/>
      <c r="W5" s="319"/>
      <c r="X5" s="319"/>
    </row>
    <row r="6" spans="1:24">
      <c r="A6" s="315">
        <v>1</v>
      </c>
      <c r="B6" s="346">
        <f>B4</f>
        <v>1</v>
      </c>
      <c r="C6" s="347" t="str">
        <f>"Pondasi Poer P"&amp;A6&amp;" - ("&amp;D6/10&amp;" x "&amp;F6/10&amp;" x "&amp;H6/10&amp;" cm) - K-250 "</f>
        <v xml:space="preserve">Pondasi Poer P1 - (60 x 60 x 30 cm) - K-250 </v>
      </c>
      <c r="D6" s="348">
        <v>600</v>
      </c>
      <c r="E6" s="349" t="s">
        <v>34</v>
      </c>
      <c r="F6" s="348">
        <v>600</v>
      </c>
      <c r="G6" s="349" t="s">
        <v>34</v>
      </c>
      <c r="H6" s="348">
        <v>300</v>
      </c>
      <c r="I6" s="350" t="s">
        <v>364</v>
      </c>
      <c r="J6" s="350" t="s">
        <v>365</v>
      </c>
      <c r="K6" s="351">
        <f>(F6*H6*D6)/1000000000</f>
        <v>0.108</v>
      </c>
      <c r="L6" s="352" t="s">
        <v>366</v>
      </c>
      <c r="M6" s="351" t="s">
        <v>367</v>
      </c>
      <c r="N6" s="351">
        <f>1/K6</f>
        <v>9.2592592592592595</v>
      </c>
      <c r="O6" s="353" t="s">
        <v>368</v>
      </c>
      <c r="P6" s="354"/>
      <c r="Q6" s="355"/>
      <c r="R6" s="356"/>
      <c r="S6" s="355"/>
      <c r="T6" s="357"/>
      <c r="U6" s="358"/>
      <c r="V6" s="319"/>
      <c r="W6" s="319"/>
      <c r="X6" s="319"/>
    </row>
    <row r="7" spans="1:24">
      <c r="B7" s="359"/>
      <c r="C7" s="347" t="s">
        <v>598</v>
      </c>
      <c r="D7" s="360"/>
      <c r="E7" s="361"/>
      <c r="F7" s="360"/>
      <c r="G7" s="360"/>
      <c r="H7" s="360"/>
      <c r="I7" s="362"/>
      <c r="J7" s="360"/>
      <c r="K7" s="363"/>
      <c r="L7" s="364"/>
      <c r="M7" s="364"/>
      <c r="N7" s="363"/>
      <c r="O7" s="365"/>
      <c r="P7" s="354"/>
      <c r="Q7" s="355"/>
      <c r="R7" s="356"/>
      <c r="S7" s="355"/>
      <c r="T7" s="357"/>
      <c r="U7" s="358"/>
      <c r="V7" s="319"/>
      <c r="W7" s="319"/>
      <c r="X7" s="319"/>
    </row>
    <row r="8" spans="1:24">
      <c r="B8" s="359"/>
      <c r="C8" s="366" t="s">
        <v>370</v>
      </c>
      <c r="D8" s="360"/>
      <c r="E8" s="361" t="s">
        <v>18</v>
      </c>
      <c r="F8" s="360">
        <v>12</v>
      </c>
      <c r="G8" s="360" t="s">
        <v>371</v>
      </c>
      <c r="H8" s="367">
        <v>150</v>
      </c>
      <c r="I8" s="362" t="str">
        <f>I6</f>
        <v>mm</v>
      </c>
      <c r="J8" s="360"/>
      <c r="K8" s="363"/>
      <c r="L8" s="364"/>
      <c r="M8" s="364"/>
      <c r="N8" s="363"/>
      <c r="O8" s="365"/>
      <c r="P8" s="368">
        <f>((D6-(0.03*2))+(2*(H6-50)))/1000</f>
        <v>1.0999400000000001</v>
      </c>
      <c r="Q8" s="369">
        <f>FLOOR(F6/H8+1,1)</f>
        <v>5</v>
      </c>
      <c r="R8" s="356">
        <f>Q8*P8</f>
        <v>5.4997000000000007</v>
      </c>
      <c r="S8" s="355">
        <f>0.25*(22/7)*((F8/1000)^2)*7850</f>
        <v>0.88817142857142861</v>
      </c>
      <c r="T8" s="635">
        <f>S8*R8</f>
        <v>4.8846764057142869</v>
      </c>
      <c r="U8" s="636"/>
      <c r="V8" s="319"/>
      <c r="W8" s="319"/>
      <c r="X8" s="319"/>
    </row>
    <row r="9" spans="1:24">
      <c r="B9" s="359"/>
      <c r="C9" s="366" t="s">
        <v>372</v>
      </c>
      <c r="D9" s="360"/>
      <c r="E9" s="361" t="s">
        <v>18</v>
      </c>
      <c r="F9" s="360">
        <v>12</v>
      </c>
      <c r="G9" s="360" t="s">
        <v>371</v>
      </c>
      <c r="H9" s="367">
        <v>150</v>
      </c>
      <c r="I9" s="362" t="str">
        <f>I8</f>
        <v>mm</v>
      </c>
      <c r="J9" s="360"/>
      <c r="K9" s="363"/>
      <c r="L9" s="364"/>
      <c r="M9" s="364"/>
      <c r="N9" s="363"/>
      <c r="O9" s="365"/>
      <c r="P9" s="368">
        <f>((D6-(0.03*2))+(2*6*F9))/1000</f>
        <v>0.74394000000000005</v>
      </c>
      <c r="Q9" s="369">
        <f>FLOOR(F6/H9+1,1)</f>
        <v>5</v>
      </c>
      <c r="R9" s="356">
        <f>Q9*P9</f>
        <v>3.7197000000000005</v>
      </c>
      <c r="S9" s="355">
        <f>0.25*(22/7)*((F9/1000)^2)*7850</f>
        <v>0.88817142857142861</v>
      </c>
      <c r="T9" s="635">
        <f>S9*R9</f>
        <v>3.3037312628571436</v>
      </c>
      <c r="U9" s="636"/>
      <c r="V9" s="319"/>
      <c r="W9" s="319"/>
      <c r="X9" s="319"/>
    </row>
    <row r="10" spans="1:24">
      <c r="B10" s="359"/>
      <c r="C10" s="347" t="s">
        <v>599</v>
      </c>
      <c r="D10" s="360"/>
      <c r="E10" s="361"/>
      <c r="F10" s="360"/>
      <c r="G10" s="360"/>
      <c r="H10" s="360"/>
      <c r="I10" s="362"/>
      <c r="J10" s="360"/>
      <c r="K10" s="363"/>
      <c r="L10" s="364"/>
      <c r="M10" s="364"/>
      <c r="N10" s="363"/>
      <c r="O10" s="365"/>
      <c r="P10" s="354"/>
      <c r="Q10" s="369"/>
      <c r="R10" s="356"/>
      <c r="S10" s="355"/>
      <c r="T10" s="635"/>
      <c r="U10" s="636"/>
      <c r="V10" s="319"/>
      <c r="W10" s="319"/>
      <c r="X10" s="319"/>
    </row>
    <row r="11" spans="1:24">
      <c r="B11" s="359"/>
      <c r="C11" s="366" t="str">
        <f>C8</f>
        <v>Tulangan Bawah</v>
      </c>
      <c r="D11" s="360"/>
      <c r="E11" s="361" t="str">
        <f>E8</f>
        <v>D</v>
      </c>
      <c r="F11" s="360">
        <v>12</v>
      </c>
      <c r="G11" s="360" t="s">
        <v>371</v>
      </c>
      <c r="H11" s="367">
        <v>150</v>
      </c>
      <c r="I11" s="362" t="str">
        <f>I8</f>
        <v>mm</v>
      </c>
      <c r="J11" s="360"/>
      <c r="K11" s="363"/>
      <c r="L11" s="364"/>
      <c r="M11" s="364"/>
      <c r="N11" s="363"/>
      <c r="O11" s="365"/>
      <c r="P11" s="368">
        <f>((F6-(0.03*2))+(2*(H6-50)))/1000</f>
        <v>1.0999400000000001</v>
      </c>
      <c r="Q11" s="369">
        <f>FLOOR(D6/H11+1,1)</f>
        <v>5</v>
      </c>
      <c r="R11" s="356">
        <f>Q11*P11</f>
        <v>5.4997000000000007</v>
      </c>
      <c r="S11" s="355">
        <f>0.25*(22/7)*((F11/1000)^2)*7850</f>
        <v>0.88817142857142861</v>
      </c>
      <c r="T11" s="635">
        <f>S11*R11</f>
        <v>4.8846764057142869</v>
      </c>
      <c r="U11" s="636"/>
      <c r="V11" s="319"/>
      <c r="W11" s="319"/>
      <c r="X11" s="319"/>
    </row>
    <row r="12" spans="1:24">
      <c r="B12" s="359"/>
      <c r="C12" s="366" t="str">
        <f>C9</f>
        <v>Tulangan Atas</v>
      </c>
      <c r="D12" s="360"/>
      <c r="E12" s="361" t="s">
        <v>18</v>
      </c>
      <c r="F12" s="360">
        <v>12</v>
      </c>
      <c r="G12" s="360" t="s">
        <v>371</v>
      </c>
      <c r="H12" s="367">
        <v>150</v>
      </c>
      <c r="I12" s="362" t="str">
        <f>I9</f>
        <v>mm</v>
      </c>
      <c r="J12" s="360"/>
      <c r="K12" s="363"/>
      <c r="L12" s="364"/>
      <c r="M12" s="364"/>
      <c r="N12" s="363"/>
      <c r="O12" s="365"/>
      <c r="P12" s="368">
        <f>((F6-(0.03*2))+(2*6*F12))/1000</f>
        <v>0.74394000000000005</v>
      </c>
      <c r="Q12" s="369">
        <f>FLOOR(D6/H12+1,1)</f>
        <v>5</v>
      </c>
      <c r="R12" s="356">
        <f>Q12*P12</f>
        <v>3.7197000000000005</v>
      </c>
      <c r="S12" s="355">
        <f>0.25*(22/7)*((F12/1000)^2)*7850</f>
        <v>0.88817142857142861</v>
      </c>
      <c r="T12" s="635">
        <f>S12*R12</f>
        <v>3.3037312628571436</v>
      </c>
      <c r="U12" s="636"/>
      <c r="V12" s="319"/>
      <c r="W12" s="319"/>
      <c r="X12" s="319"/>
    </row>
    <row r="13" spans="1:24">
      <c r="B13" s="370"/>
      <c r="C13" s="371"/>
      <c r="D13" s="372"/>
      <c r="E13" s="372"/>
      <c r="F13" s="372"/>
      <c r="G13" s="372"/>
      <c r="H13" s="372"/>
      <c r="I13" s="373"/>
      <c r="J13" s="372"/>
      <c r="K13" s="374"/>
      <c r="L13" s="375"/>
      <c r="M13" s="375"/>
      <c r="N13" s="374"/>
      <c r="O13" s="376"/>
      <c r="P13" s="377"/>
      <c r="Q13" s="378"/>
      <c r="R13" s="379"/>
      <c r="S13" s="380"/>
      <c r="T13" s="381"/>
      <c r="U13" s="382"/>
      <c r="V13" s="319"/>
      <c r="W13" s="319"/>
      <c r="X13" s="319"/>
    </row>
    <row r="14" spans="1:24">
      <c r="B14" s="383"/>
      <c r="C14" s="384"/>
      <c r="D14" s="384"/>
      <c r="E14" s="384"/>
      <c r="F14" s="384"/>
      <c r="G14" s="384"/>
      <c r="H14" s="384"/>
      <c r="I14" s="385"/>
      <c r="J14" s="384" t="s">
        <v>39</v>
      </c>
      <c r="K14" s="386"/>
      <c r="L14" s="387"/>
      <c r="M14" s="387"/>
      <c r="N14" s="386"/>
      <c r="O14" s="385"/>
      <c r="P14" s="388"/>
      <c r="Q14" s="389"/>
      <c r="R14" s="390"/>
      <c r="S14" s="391" t="s">
        <v>374</v>
      </c>
      <c r="T14" s="392">
        <f>SUM(T8:T13)</f>
        <v>16.376815337142862</v>
      </c>
      <c r="U14" s="393" t="s">
        <v>114</v>
      </c>
      <c r="V14" s="319" t="s">
        <v>353</v>
      </c>
      <c r="W14" s="319"/>
      <c r="X14" s="319"/>
    </row>
    <row r="15" spans="1:24" ht="15" thickBot="1">
      <c r="B15" s="394"/>
      <c r="C15" s="395"/>
      <c r="D15" s="395"/>
      <c r="E15" s="395"/>
      <c r="F15" s="395"/>
      <c r="G15" s="395"/>
      <c r="H15" s="395"/>
      <c r="I15" s="396"/>
      <c r="J15" s="395"/>
      <c r="K15" s="397"/>
      <c r="L15" s="398"/>
      <c r="M15" s="398"/>
      <c r="N15" s="397"/>
      <c r="O15" s="396"/>
      <c r="P15" s="399"/>
      <c r="Q15" s="400"/>
      <c r="R15" s="401"/>
      <c r="S15" s="402" t="s">
        <v>375</v>
      </c>
      <c r="T15" s="403">
        <f>T14*N6</f>
        <v>151.6371790476191</v>
      </c>
      <c r="U15" s="404" t="str">
        <f>+U14</f>
        <v>Kg</v>
      </c>
      <c r="V15" s="405">
        <f>((D6*H6*2)+(F6*H6*2))/1000000</f>
        <v>0.72</v>
      </c>
      <c r="W15" s="319"/>
      <c r="X15" s="319"/>
    </row>
    <row r="16" spans="1:24" ht="15" thickBot="1">
      <c r="B16" s="318"/>
      <c r="C16" s="318"/>
      <c r="D16" s="318"/>
      <c r="E16" s="318"/>
      <c r="F16" s="318"/>
      <c r="G16" s="318"/>
      <c r="H16" s="318"/>
      <c r="I16" s="319"/>
      <c r="J16" s="318"/>
      <c r="K16" s="320"/>
      <c r="L16" s="321"/>
      <c r="M16" s="321"/>
      <c r="N16" s="320"/>
      <c r="O16" s="319"/>
      <c r="P16" s="318"/>
      <c r="Q16" s="319"/>
      <c r="R16" s="322"/>
      <c r="S16" s="323"/>
      <c r="T16" s="323"/>
      <c r="U16" s="319"/>
      <c r="V16" s="319"/>
      <c r="W16" s="319"/>
      <c r="X16" s="319"/>
    </row>
    <row r="17" spans="1:26">
      <c r="B17" s="324" t="s">
        <v>243</v>
      </c>
      <c r="C17" s="637" t="s">
        <v>597</v>
      </c>
      <c r="D17" s="638"/>
      <c r="E17" s="638"/>
      <c r="F17" s="638"/>
      <c r="G17" s="638"/>
      <c r="H17" s="638"/>
      <c r="I17" s="638"/>
      <c r="J17" s="638"/>
      <c r="K17" s="638"/>
      <c r="L17" s="638"/>
      <c r="M17" s="638"/>
      <c r="N17" s="638"/>
      <c r="O17" s="639"/>
      <c r="P17" s="325" t="s">
        <v>287</v>
      </c>
      <c r="Q17" s="325" t="s">
        <v>358</v>
      </c>
      <c r="R17" s="326" t="s">
        <v>359</v>
      </c>
      <c r="S17" s="327" t="s">
        <v>360</v>
      </c>
      <c r="T17" s="637" t="s">
        <v>361</v>
      </c>
      <c r="U17" s="640"/>
      <c r="V17" s="319"/>
      <c r="W17" s="328"/>
      <c r="X17" s="328"/>
    </row>
    <row r="18" spans="1:26" ht="15" thickBot="1">
      <c r="B18" s="329">
        <v>2</v>
      </c>
      <c r="C18" s="641">
        <v>2</v>
      </c>
      <c r="D18" s="642"/>
      <c r="E18" s="642"/>
      <c r="F18" s="642"/>
      <c r="G18" s="642"/>
      <c r="H18" s="642"/>
      <c r="I18" s="642"/>
      <c r="J18" s="642"/>
      <c r="K18" s="642"/>
      <c r="L18" s="642"/>
      <c r="M18" s="642"/>
      <c r="N18" s="642"/>
      <c r="O18" s="643"/>
      <c r="P18" s="330">
        <v>3</v>
      </c>
      <c r="Q18" s="330">
        <v>4</v>
      </c>
      <c r="R18" s="331" t="s">
        <v>362</v>
      </c>
      <c r="S18" s="332">
        <v>6</v>
      </c>
      <c r="T18" s="641" t="s">
        <v>363</v>
      </c>
      <c r="U18" s="644"/>
      <c r="V18" s="319"/>
      <c r="W18" s="319"/>
      <c r="X18" s="319"/>
    </row>
    <row r="19" spans="1:26">
      <c r="B19" s="333"/>
      <c r="C19" s="334"/>
      <c r="D19" s="335"/>
      <c r="E19" s="335"/>
      <c r="F19" s="335"/>
      <c r="G19" s="335"/>
      <c r="H19" s="335"/>
      <c r="I19" s="336"/>
      <c r="J19" s="335"/>
      <c r="K19" s="337"/>
      <c r="L19" s="338"/>
      <c r="M19" s="338"/>
      <c r="N19" s="337"/>
      <c r="O19" s="339"/>
      <c r="P19" s="340"/>
      <c r="Q19" s="341"/>
      <c r="R19" s="342"/>
      <c r="S19" s="343"/>
      <c r="T19" s="344"/>
      <c r="U19" s="345"/>
      <c r="V19" s="319"/>
      <c r="W19" s="319"/>
      <c r="X19" s="319"/>
    </row>
    <row r="20" spans="1:26">
      <c r="A20" s="315">
        <v>2</v>
      </c>
      <c r="B20" s="346">
        <f>B18</f>
        <v>2</v>
      </c>
      <c r="C20" s="347" t="str">
        <f>"Pondasi Poer PC"&amp;A20&amp;" - ("&amp;D20/10&amp;" x "&amp;F20/10&amp;" x "&amp;H20/10&amp;" cm) - K-250 "</f>
        <v xml:space="preserve">Pondasi Poer PC2 - (80 x 80 x 30 cm) - K-250 </v>
      </c>
      <c r="D20" s="348">
        <v>800</v>
      </c>
      <c r="E20" s="349" t="s">
        <v>34</v>
      </c>
      <c r="F20" s="348">
        <v>800</v>
      </c>
      <c r="G20" s="349" t="s">
        <v>34</v>
      </c>
      <c r="H20" s="348">
        <v>300</v>
      </c>
      <c r="I20" s="350" t="s">
        <v>364</v>
      </c>
      <c r="J20" s="350" t="s">
        <v>365</v>
      </c>
      <c r="K20" s="351">
        <f>(F20*H20*D20)/1000000000</f>
        <v>0.192</v>
      </c>
      <c r="L20" s="352" t="s">
        <v>366</v>
      </c>
      <c r="M20" s="351" t="s">
        <v>367</v>
      </c>
      <c r="N20" s="351">
        <f>1/K20</f>
        <v>5.208333333333333</v>
      </c>
      <c r="O20" s="353" t="s">
        <v>368</v>
      </c>
      <c r="P20" s="354"/>
      <c r="Q20" s="355"/>
      <c r="R20" s="356"/>
      <c r="S20" s="355"/>
      <c r="T20" s="357"/>
      <c r="U20" s="358"/>
      <c r="V20" s="319"/>
      <c r="W20" s="319"/>
      <c r="X20" s="406">
        <f>2.4*1.2</f>
        <v>2.88</v>
      </c>
      <c r="Y20" s="407"/>
      <c r="Z20" s="407">
        <f>2.4*2.1*0.4</f>
        <v>2.016</v>
      </c>
    </row>
    <row r="21" spans="1:26">
      <c r="B21" s="359"/>
      <c r="C21" s="347" t="s">
        <v>598</v>
      </c>
      <c r="D21" s="360"/>
      <c r="E21" s="361"/>
      <c r="F21" s="360"/>
      <c r="G21" s="360"/>
      <c r="H21" s="360"/>
      <c r="I21" s="362"/>
      <c r="J21" s="360"/>
      <c r="K21" s="408"/>
      <c r="L21" s="364"/>
      <c r="M21" s="364"/>
      <c r="N21" s="363"/>
      <c r="O21" s="365"/>
      <c r="P21" s="354"/>
      <c r="Q21" s="355"/>
      <c r="R21" s="356"/>
      <c r="S21" s="355"/>
      <c r="T21" s="357"/>
      <c r="U21" s="358"/>
      <c r="V21" s="319"/>
      <c r="W21" s="319"/>
      <c r="X21" s="406">
        <f>3.6/2*1.2</f>
        <v>2.16</v>
      </c>
      <c r="Y21" s="407"/>
      <c r="Z21" s="407"/>
    </row>
    <row r="22" spans="1:26">
      <c r="B22" s="359"/>
      <c r="C22" s="366" t="s">
        <v>370</v>
      </c>
      <c r="D22" s="360"/>
      <c r="E22" s="361" t="s">
        <v>18</v>
      </c>
      <c r="F22" s="360">
        <v>13</v>
      </c>
      <c r="G22" s="360" t="s">
        <v>371</v>
      </c>
      <c r="H22" s="367">
        <v>150</v>
      </c>
      <c r="I22" s="362" t="str">
        <f>I20</f>
        <v>mm</v>
      </c>
      <c r="J22" s="360"/>
      <c r="K22" s="363"/>
      <c r="L22" s="364"/>
      <c r="M22" s="364"/>
      <c r="N22" s="363"/>
      <c r="O22" s="365"/>
      <c r="P22" s="368">
        <f>((D20-(0.03*2))+(2*(H20-50)))/1000</f>
        <v>1.2999400000000001</v>
      </c>
      <c r="Q22" s="369">
        <f>FLOOR(F20/H22+1,1)</f>
        <v>6</v>
      </c>
      <c r="R22" s="356">
        <f>Q22*P22</f>
        <v>7.7996400000000001</v>
      </c>
      <c r="S22" s="355">
        <f>0.25*(22/7)*((F22/1000)^2)*7850</f>
        <v>1.042367857142857</v>
      </c>
      <c r="T22" s="635">
        <f>S22*R22</f>
        <v>8.1300940332857135</v>
      </c>
      <c r="U22" s="636"/>
      <c r="V22" s="319"/>
      <c r="W22" s="319"/>
      <c r="X22" s="406">
        <f>X20+X21</f>
        <v>5.04</v>
      </c>
      <c r="Y22" s="407"/>
      <c r="Z22" s="409">
        <f>X22/2.4</f>
        <v>2.1</v>
      </c>
    </row>
    <row r="23" spans="1:26">
      <c r="B23" s="359"/>
      <c r="C23" s="366" t="s">
        <v>372</v>
      </c>
      <c r="D23" s="360"/>
      <c r="E23" s="361" t="s">
        <v>18</v>
      </c>
      <c r="F23" s="360">
        <v>13</v>
      </c>
      <c r="G23" s="360" t="s">
        <v>371</v>
      </c>
      <c r="H23" s="367">
        <v>150</v>
      </c>
      <c r="I23" s="362" t="str">
        <f>I22</f>
        <v>mm</v>
      </c>
      <c r="J23" s="360"/>
      <c r="K23" s="363"/>
      <c r="L23" s="364"/>
      <c r="M23" s="364"/>
      <c r="N23" s="363"/>
      <c r="O23" s="365"/>
      <c r="P23" s="368">
        <f>((D20-(0.03*2))+(2*6*F23))/1000</f>
        <v>0.95594000000000001</v>
      </c>
      <c r="Q23" s="369">
        <f>FLOOR(F20/H23+1,1)</f>
        <v>6</v>
      </c>
      <c r="R23" s="356">
        <f>Q23*P23</f>
        <v>5.7356400000000001</v>
      </c>
      <c r="S23" s="355">
        <f>0.25*(22/7)*((F23/1000)^2)*7850</f>
        <v>1.042367857142857</v>
      </c>
      <c r="T23" s="635">
        <f>S23*R23</f>
        <v>5.9786467761428561</v>
      </c>
      <c r="U23" s="636"/>
      <c r="V23" s="319"/>
      <c r="W23" s="319"/>
      <c r="X23" s="319"/>
    </row>
    <row r="24" spans="1:26">
      <c r="B24" s="359"/>
      <c r="C24" s="347" t="s">
        <v>599</v>
      </c>
      <c r="D24" s="360"/>
      <c r="E24" s="361"/>
      <c r="F24" s="360"/>
      <c r="G24" s="360"/>
      <c r="H24" s="367"/>
      <c r="I24" s="362"/>
      <c r="J24" s="360"/>
      <c r="K24" s="363"/>
      <c r="L24" s="364"/>
      <c r="M24" s="364"/>
      <c r="N24" s="363"/>
      <c r="O24" s="365"/>
      <c r="P24" s="354"/>
      <c r="Q24" s="369"/>
      <c r="R24" s="356"/>
      <c r="S24" s="355"/>
      <c r="T24" s="635"/>
      <c r="U24" s="636"/>
      <c r="V24" s="319"/>
      <c r="W24" s="319"/>
      <c r="X24" s="319"/>
    </row>
    <row r="25" spans="1:26">
      <c r="B25" s="359"/>
      <c r="C25" s="366" t="str">
        <f>C22</f>
        <v>Tulangan Bawah</v>
      </c>
      <c r="D25" s="360"/>
      <c r="E25" s="361" t="str">
        <f>E22</f>
        <v>D</v>
      </c>
      <c r="F25" s="360">
        <v>13</v>
      </c>
      <c r="G25" s="360" t="s">
        <v>371</v>
      </c>
      <c r="H25" s="367">
        <v>150</v>
      </c>
      <c r="I25" s="362" t="str">
        <f>I22</f>
        <v>mm</v>
      </c>
      <c r="J25" s="360"/>
      <c r="K25" s="363"/>
      <c r="L25" s="364"/>
      <c r="M25" s="364"/>
      <c r="N25" s="363"/>
      <c r="O25" s="365"/>
      <c r="P25" s="368">
        <f>((F20-(0.03*2))+(2*(H20-50)))/1000</f>
        <v>1.2999400000000001</v>
      </c>
      <c r="Q25" s="369">
        <f>FLOOR(D20/H25+1,1)</f>
        <v>6</v>
      </c>
      <c r="R25" s="356">
        <f>Q25*P25</f>
        <v>7.7996400000000001</v>
      </c>
      <c r="S25" s="355">
        <f>0.25*(22/7)*((F25/1000)^2)*7850</f>
        <v>1.042367857142857</v>
      </c>
      <c r="T25" s="635">
        <f>S25*R25</f>
        <v>8.1300940332857135</v>
      </c>
      <c r="U25" s="636"/>
      <c r="V25" s="319"/>
      <c r="W25" s="319"/>
      <c r="X25" s="319"/>
    </row>
    <row r="26" spans="1:26">
      <c r="B26" s="359"/>
      <c r="C26" s="366" t="str">
        <f>C23</f>
        <v>Tulangan Atas</v>
      </c>
      <c r="D26" s="360"/>
      <c r="E26" s="361" t="s">
        <v>18</v>
      </c>
      <c r="F26" s="360">
        <v>13</v>
      </c>
      <c r="G26" s="360" t="s">
        <v>371</v>
      </c>
      <c r="H26" s="367">
        <v>150</v>
      </c>
      <c r="I26" s="362" t="str">
        <f>I23</f>
        <v>mm</v>
      </c>
      <c r="J26" s="360"/>
      <c r="K26" s="363"/>
      <c r="L26" s="364"/>
      <c r="M26" s="364"/>
      <c r="N26" s="363"/>
      <c r="O26" s="365"/>
      <c r="P26" s="368">
        <f>((F20-(0.03*2))+(2*6*F26))/1000</f>
        <v>0.95594000000000001</v>
      </c>
      <c r="Q26" s="369">
        <f>FLOOR(D20/H26+1,1)</f>
        <v>6</v>
      </c>
      <c r="R26" s="356">
        <f>Q26*P26</f>
        <v>5.7356400000000001</v>
      </c>
      <c r="S26" s="355">
        <f>0.25*(22/7)*((F26/1000)^2)*7850</f>
        <v>1.042367857142857</v>
      </c>
      <c r="T26" s="635">
        <f>S26*R26</f>
        <v>5.9786467761428561</v>
      </c>
      <c r="U26" s="636"/>
      <c r="V26" s="319"/>
      <c r="W26" s="319"/>
      <c r="X26" s="319"/>
    </row>
    <row r="27" spans="1:26">
      <c r="B27" s="370"/>
      <c r="C27" s="371"/>
      <c r="D27" s="372"/>
      <c r="E27" s="372"/>
      <c r="F27" s="372"/>
      <c r="G27" s="372"/>
      <c r="H27" s="372"/>
      <c r="I27" s="373"/>
      <c r="J27" s="372"/>
      <c r="K27" s="374"/>
      <c r="L27" s="375"/>
      <c r="M27" s="375"/>
      <c r="N27" s="374"/>
      <c r="O27" s="376"/>
      <c r="P27" s="377"/>
      <c r="Q27" s="378"/>
      <c r="R27" s="379"/>
      <c r="S27" s="380"/>
      <c r="T27" s="381"/>
      <c r="U27" s="382"/>
      <c r="V27" s="319"/>
      <c r="W27" s="319"/>
      <c r="X27" s="319"/>
    </row>
    <row r="28" spans="1:26">
      <c r="B28" s="383"/>
      <c r="C28" s="384"/>
      <c r="D28" s="384"/>
      <c r="E28" s="384"/>
      <c r="F28" s="384"/>
      <c r="G28" s="384"/>
      <c r="H28" s="384"/>
      <c r="I28" s="385"/>
      <c r="J28" s="384" t="s">
        <v>39</v>
      </c>
      <c r="K28" s="386"/>
      <c r="L28" s="387"/>
      <c r="M28" s="387"/>
      <c r="N28" s="386"/>
      <c r="O28" s="385"/>
      <c r="P28" s="388"/>
      <c r="Q28" s="389"/>
      <c r="R28" s="390"/>
      <c r="S28" s="391" t="s">
        <v>374</v>
      </c>
      <c r="T28" s="392">
        <f>SUM(T22:T27)</f>
        <v>28.217481618857139</v>
      </c>
      <c r="U28" s="393" t="s">
        <v>114</v>
      </c>
      <c r="V28" s="319" t="s">
        <v>353</v>
      </c>
      <c r="W28" s="319"/>
      <c r="X28" s="319"/>
    </row>
    <row r="29" spans="1:26" ht="15" thickBot="1">
      <c r="B29" s="394"/>
      <c r="C29" s="395"/>
      <c r="D29" s="395"/>
      <c r="E29" s="395"/>
      <c r="F29" s="395"/>
      <c r="G29" s="395"/>
      <c r="H29" s="395"/>
      <c r="I29" s="396"/>
      <c r="J29" s="395"/>
      <c r="K29" s="397"/>
      <c r="L29" s="398"/>
      <c r="M29" s="398"/>
      <c r="N29" s="397"/>
      <c r="O29" s="396"/>
      <c r="P29" s="399"/>
      <c r="Q29" s="400"/>
      <c r="R29" s="401"/>
      <c r="S29" s="402" t="s">
        <v>375</v>
      </c>
      <c r="T29" s="403">
        <f>T28*N20</f>
        <v>146.96605009821425</v>
      </c>
      <c r="U29" s="404" t="str">
        <f>+U28</f>
        <v>Kg</v>
      </c>
      <c r="V29" s="405">
        <f>((D20*H20*2)+(F20*H20*2))/1000000</f>
        <v>0.96</v>
      </c>
      <c r="W29" s="319"/>
      <c r="X29" s="319"/>
    </row>
    <row r="30" spans="1:26" ht="15" thickBot="1">
      <c r="B30" s="318"/>
      <c r="C30" s="318"/>
      <c r="D30" s="318"/>
      <c r="E30" s="318"/>
      <c r="F30" s="318"/>
      <c r="G30" s="318"/>
      <c r="H30" s="318"/>
      <c r="I30" s="319"/>
      <c r="J30" s="318"/>
      <c r="K30" s="320"/>
      <c r="L30" s="321"/>
      <c r="M30" s="321"/>
      <c r="N30" s="320"/>
      <c r="O30" s="319"/>
      <c r="P30" s="318"/>
      <c r="Q30" s="319"/>
      <c r="R30" s="322"/>
      <c r="S30" s="323"/>
      <c r="T30" s="323"/>
      <c r="U30" s="319"/>
      <c r="V30" s="319"/>
      <c r="W30" s="319"/>
      <c r="X30" s="319"/>
    </row>
    <row r="31" spans="1:26">
      <c r="B31" s="324" t="s">
        <v>243</v>
      </c>
      <c r="C31" s="637" t="s">
        <v>597</v>
      </c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9"/>
      <c r="P31" s="325" t="s">
        <v>287</v>
      </c>
      <c r="Q31" s="325" t="s">
        <v>358</v>
      </c>
      <c r="R31" s="326" t="s">
        <v>359</v>
      </c>
      <c r="S31" s="327" t="s">
        <v>360</v>
      </c>
      <c r="T31" s="637" t="s">
        <v>361</v>
      </c>
      <c r="U31" s="640"/>
      <c r="V31" s="319"/>
      <c r="W31" s="328"/>
      <c r="X31" s="328"/>
    </row>
    <row r="32" spans="1:26" ht="15" thickBot="1">
      <c r="B32" s="329">
        <v>1</v>
      </c>
      <c r="C32" s="641">
        <v>2</v>
      </c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3"/>
      <c r="P32" s="330">
        <v>3</v>
      </c>
      <c r="Q32" s="330">
        <v>4</v>
      </c>
      <c r="R32" s="331" t="s">
        <v>362</v>
      </c>
      <c r="S32" s="332">
        <v>6</v>
      </c>
      <c r="T32" s="641" t="s">
        <v>363</v>
      </c>
      <c r="U32" s="644"/>
      <c r="V32" s="319"/>
      <c r="W32" s="319"/>
      <c r="X32" s="319"/>
    </row>
    <row r="33" spans="1:24">
      <c r="B33" s="333"/>
      <c r="C33" s="334"/>
      <c r="D33" s="335"/>
      <c r="E33" s="335"/>
      <c r="F33" s="335"/>
      <c r="G33" s="335"/>
      <c r="H33" s="335"/>
      <c r="I33" s="336"/>
      <c r="J33" s="335"/>
      <c r="K33" s="337"/>
      <c r="L33" s="338"/>
      <c r="M33" s="338"/>
      <c r="N33" s="337"/>
      <c r="O33" s="339"/>
      <c r="P33" s="340"/>
      <c r="Q33" s="341"/>
      <c r="R33" s="342"/>
      <c r="S33" s="343"/>
      <c r="T33" s="344"/>
      <c r="U33" s="345"/>
      <c r="V33" s="319"/>
      <c r="W33" s="319"/>
      <c r="X33" s="319"/>
    </row>
    <row r="34" spans="1:24">
      <c r="A34" s="315">
        <v>3</v>
      </c>
      <c r="B34" s="346">
        <v>3</v>
      </c>
      <c r="C34" s="347" t="str">
        <f>"Pondasi Plat"&amp;A34&amp;" - ("&amp;D34/10&amp;" x "&amp;F34/10&amp;" x "&amp;H34/10&amp;"  cm) - K-250 "</f>
        <v xml:space="preserve">Pondasi Plat3 - (50 x 50 x 30  cm) - K-250 </v>
      </c>
      <c r="D34" s="348">
        <v>500</v>
      </c>
      <c r="E34" s="349" t="s">
        <v>34</v>
      </c>
      <c r="F34" s="348">
        <v>500</v>
      </c>
      <c r="G34" s="349" t="s">
        <v>34</v>
      </c>
      <c r="H34" s="348">
        <v>300</v>
      </c>
      <c r="I34" s="350" t="s">
        <v>364</v>
      </c>
      <c r="J34" s="350" t="s">
        <v>365</v>
      </c>
      <c r="K34" s="351">
        <f>(F34*H34*D34)/1000000000</f>
        <v>7.4999999999999997E-2</v>
      </c>
      <c r="L34" s="352" t="s">
        <v>366</v>
      </c>
      <c r="M34" s="351" t="s">
        <v>367</v>
      </c>
      <c r="N34" s="351">
        <f>1/K34</f>
        <v>13.333333333333334</v>
      </c>
      <c r="O34" s="353" t="s">
        <v>368</v>
      </c>
      <c r="P34" s="354"/>
      <c r="Q34" s="355"/>
      <c r="R34" s="356"/>
      <c r="S34" s="355"/>
      <c r="T34" s="357"/>
      <c r="U34" s="358"/>
      <c r="V34" s="319"/>
      <c r="W34" s="319"/>
      <c r="X34" s="319"/>
    </row>
    <row r="35" spans="1:24">
      <c r="B35" s="359"/>
      <c r="C35" s="347" t="s">
        <v>598</v>
      </c>
      <c r="D35" s="360"/>
      <c r="E35" s="361"/>
      <c r="F35" s="360"/>
      <c r="G35" s="360"/>
      <c r="H35" s="360"/>
      <c r="I35" s="362"/>
      <c r="J35" s="360"/>
      <c r="K35" s="363"/>
      <c r="L35" s="364"/>
      <c r="M35" s="364"/>
      <c r="N35" s="363"/>
      <c r="O35" s="365"/>
      <c r="P35" s="354"/>
      <c r="Q35" s="355"/>
      <c r="R35" s="356"/>
      <c r="S35" s="355"/>
      <c r="T35" s="357"/>
      <c r="U35" s="358"/>
      <c r="V35" s="319"/>
      <c r="W35" s="319"/>
      <c r="X35" s="319"/>
    </row>
    <row r="36" spans="1:24">
      <c r="B36" s="359"/>
      <c r="C36" s="366" t="s">
        <v>370</v>
      </c>
      <c r="D36" s="360"/>
      <c r="E36" s="361" t="s">
        <v>302</v>
      </c>
      <c r="F36" s="360">
        <v>12</v>
      </c>
      <c r="G36" s="360" t="s">
        <v>371</v>
      </c>
      <c r="H36" s="367">
        <v>150</v>
      </c>
      <c r="I36" s="362" t="str">
        <f>I34</f>
        <v>mm</v>
      </c>
      <c r="J36" s="360"/>
      <c r="K36" s="363"/>
      <c r="L36" s="364"/>
      <c r="M36" s="364"/>
      <c r="N36" s="363"/>
      <c r="O36" s="365"/>
      <c r="P36" s="368">
        <f>((D34-(0.03*2))+(2*(H34-50)))/1000</f>
        <v>0.99994000000000005</v>
      </c>
      <c r="Q36" s="369">
        <f>FLOOR(F34/H36+1,1)</f>
        <v>4</v>
      </c>
      <c r="R36" s="356">
        <f>Q36*P36</f>
        <v>3.9997600000000002</v>
      </c>
      <c r="S36" s="355">
        <f>0.25*(22/7)*((F36/1000)^2)*7850</f>
        <v>0.88817142857142861</v>
      </c>
      <c r="T36" s="635">
        <f>S36*R36</f>
        <v>3.5524725531428576</v>
      </c>
      <c r="U36" s="636"/>
      <c r="V36" s="319"/>
      <c r="W36" s="319"/>
      <c r="X36" s="319"/>
    </row>
    <row r="37" spans="1:24">
      <c r="B37" s="359"/>
      <c r="C37" s="366" t="s">
        <v>372</v>
      </c>
      <c r="D37" s="360"/>
      <c r="E37" s="361" t="s">
        <v>302</v>
      </c>
      <c r="F37" s="360">
        <v>12</v>
      </c>
      <c r="G37" s="360" t="str">
        <f>G36</f>
        <v>-</v>
      </c>
      <c r="H37" s="367">
        <v>150</v>
      </c>
      <c r="I37" s="362" t="str">
        <f>I36</f>
        <v>mm</v>
      </c>
      <c r="J37" s="360"/>
      <c r="K37" s="363"/>
      <c r="L37" s="364"/>
      <c r="M37" s="364"/>
      <c r="N37" s="363"/>
      <c r="O37" s="365"/>
      <c r="P37" s="368">
        <f>((D34-(0.03*2))+(2*6*F37))/1000</f>
        <v>0.64394000000000007</v>
      </c>
      <c r="Q37" s="369">
        <f>FLOOR(F34/H37+1,1)</f>
        <v>4</v>
      </c>
      <c r="R37" s="356">
        <f>Q37*P37</f>
        <v>2.5757600000000003</v>
      </c>
      <c r="S37" s="355">
        <f>0.25*(22/7)*((F37/1000)^2)*7850</f>
        <v>0.88817142857142861</v>
      </c>
      <c r="T37" s="635">
        <f>S37*R37</f>
        <v>2.2877164388571432</v>
      </c>
      <c r="U37" s="636"/>
      <c r="V37" s="319"/>
      <c r="W37" s="319"/>
      <c r="X37" s="319"/>
    </row>
    <row r="38" spans="1:24">
      <c r="B38" s="359"/>
      <c r="C38" s="347" t="s">
        <v>599</v>
      </c>
      <c r="D38" s="360"/>
      <c r="E38" s="361"/>
      <c r="F38" s="360"/>
      <c r="G38" s="360"/>
      <c r="H38" s="360"/>
      <c r="I38" s="362"/>
      <c r="J38" s="360"/>
      <c r="K38" s="363"/>
      <c r="L38" s="364"/>
      <c r="M38" s="364"/>
      <c r="N38" s="363"/>
      <c r="O38" s="365"/>
      <c r="P38" s="354"/>
      <c r="Q38" s="369"/>
      <c r="R38" s="356"/>
      <c r="S38" s="355"/>
      <c r="T38" s="635"/>
      <c r="U38" s="636"/>
      <c r="V38" s="319"/>
      <c r="W38" s="319"/>
      <c r="X38" s="319"/>
    </row>
    <row r="39" spans="1:24">
      <c r="B39" s="359"/>
      <c r="C39" s="366" t="str">
        <f>C36</f>
        <v>Tulangan Bawah</v>
      </c>
      <c r="D39" s="360"/>
      <c r="E39" s="361" t="str">
        <f>E36</f>
        <v>Ø</v>
      </c>
      <c r="F39" s="360">
        <v>12</v>
      </c>
      <c r="G39" s="360" t="s">
        <v>371</v>
      </c>
      <c r="H39" s="367">
        <v>150</v>
      </c>
      <c r="I39" s="362" t="str">
        <f>I36</f>
        <v>mm</v>
      </c>
      <c r="J39" s="360"/>
      <c r="K39" s="363"/>
      <c r="L39" s="364"/>
      <c r="M39" s="364"/>
      <c r="N39" s="363"/>
      <c r="O39" s="365"/>
      <c r="P39" s="368">
        <f>((F34-(0.03*2))+(2*(H34-50)))/1000</f>
        <v>0.99994000000000005</v>
      </c>
      <c r="Q39" s="369">
        <f>FLOOR(D34/H39+1,1)</f>
        <v>4</v>
      </c>
      <c r="R39" s="356">
        <f>Q39*P39</f>
        <v>3.9997600000000002</v>
      </c>
      <c r="S39" s="355">
        <f>0.25*(22/7)*((F39/1000)^2)*7850</f>
        <v>0.88817142857142861</v>
      </c>
      <c r="T39" s="635">
        <f>S39*R39</f>
        <v>3.5524725531428576</v>
      </c>
      <c r="U39" s="636"/>
      <c r="V39" s="319"/>
      <c r="W39" s="319"/>
      <c r="X39" s="319"/>
    </row>
    <row r="40" spans="1:24">
      <c r="B40" s="359"/>
      <c r="C40" s="366" t="str">
        <f>C37</f>
        <v>Tulangan Atas</v>
      </c>
      <c r="D40" s="360"/>
      <c r="E40" s="361" t="s">
        <v>302</v>
      </c>
      <c r="F40" s="360">
        <v>12</v>
      </c>
      <c r="G40" s="360" t="str">
        <f>G39</f>
        <v>-</v>
      </c>
      <c r="H40" s="367">
        <v>150</v>
      </c>
      <c r="I40" s="362" t="str">
        <f>I37</f>
        <v>mm</v>
      </c>
      <c r="J40" s="360"/>
      <c r="K40" s="363"/>
      <c r="L40" s="364"/>
      <c r="M40" s="364"/>
      <c r="N40" s="363"/>
      <c r="O40" s="365"/>
      <c r="P40" s="368">
        <f>((F34-(0.03*2))+(2*6*F40))/1000</f>
        <v>0.64394000000000007</v>
      </c>
      <c r="Q40" s="369">
        <f>FLOOR(D34/H40+1,1)</f>
        <v>4</v>
      </c>
      <c r="R40" s="356">
        <f>Q40*P40</f>
        <v>2.5757600000000003</v>
      </c>
      <c r="S40" s="355">
        <f>0.25*(22/7)*((F40/1000)^2)*7850</f>
        <v>0.88817142857142861</v>
      </c>
      <c r="T40" s="635">
        <f>S40*R40</f>
        <v>2.2877164388571432</v>
      </c>
      <c r="U40" s="636"/>
      <c r="V40" s="319"/>
      <c r="W40" s="319"/>
      <c r="X40" s="319"/>
    </row>
    <row r="41" spans="1:24">
      <c r="B41" s="370"/>
      <c r="C41" s="371"/>
      <c r="D41" s="372"/>
      <c r="E41" s="372"/>
      <c r="F41" s="372"/>
      <c r="G41" s="372"/>
      <c r="H41" s="372"/>
      <c r="I41" s="373"/>
      <c r="J41" s="372"/>
      <c r="K41" s="374"/>
      <c r="L41" s="375"/>
      <c r="M41" s="375"/>
      <c r="N41" s="374"/>
      <c r="O41" s="376"/>
      <c r="P41" s="377"/>
      <c r="Q41" s="378"/>
      <c r="R41" s="379"/>
      <c r="S41" s="380"/>
      <c r="T41" s="381"/>
      <c r="U41" s="382"/>
      <c r="V41" s="319"/>
      <c r="W41" s="319"/>
      <c r="X41" s="319"/>
    </row>
    <row r="42" spans="1:24">
      <c r="B42" s="383"/>
      <c r="C42" s="384"/>
      <c r="D42" s="384"/>
      <c r="E42" s="384"/>
      <c r="F42" s="384"/>
      <c r="G42" s="384"/>
      <c r="H42" s="384"/>
      <c r="I42" s="385"/>
      <c r="J42" s="384" t="s">
        <v>39</v>
      </c>
      <c r="K42" s="386"/>
      <c r="L42" s="387"/>
      <c r="M42" s="387"/>
      <c r="N42" s="386"/>
      <c r="O42" s="385"/>
      <c r="P42" s="388"/>
      <c r="Q42" s="389"/>
      <c r="R42" s="390"/>
      <c r="S42" s="391" t="s">
        <v>374</v>
      </c>
      <c r="T42" s="392">
        <f>SUM(T36:T41)</f>
        <v>11.680377984</v>
      </c>
      <c r="U42" s="393" t="s">
        <v>114</v>
      </c>
      <c r="V42" s="319" t="s">
        <v>353</v>
      </c>
      <c r="W42" s="319"/>
      <c r="X42" s="319"/>
    </row>
    <row r="43" spans="1:24" ht="15" thickBot="1">
      <c r="B43" s="394"/>
      <c r="C43" s="395"/>
      <c r="D43" s="395"/>
      <c r="E43" s="395"/>
      <c r="F43" s="395"/>
      <c r="G43" s="395"/>
      <c r="H43" s="395"/>
      <c r="I43" s="396"/>
      <c r="J43" s="395"/>
      <c r="K43" s="397"/>
      <c r="L43" s="398"/>
      <c r="M43" s="398"/>
      <c r="N43" s="397"/>
      <c r="O43" s="396"/>
      <c r="P43" s="399"/>
      <c r="Q43" s="400"/>
      <c r="R43" s="401"/>
      <c r="S43" s="402" t="s">
        <v>375</v>
      </c>
      <c r="T43" s="403">
        <f>T42*N34</f>
        <v>155.73837312000001</v>
      </c>
      <c r="U43" s="404" t="str">
        <f>+U42</f>
        <v>Kg</v>
      </c>
      <c r="V43" s="405">
        <f>((D34*H34*2)+(F34*H34*2))/1000000</f>
        <v>0.6</v>
      </c>
      <c r="W43" s="319"/>
      <c r="X43" s="319"/>
    </row>
    <row r="44" spans="1:24" hidden="1">
      <c r="B44" s="318"/>
      <c r="C44" s="318"/>
      <c r="D44" s="318"/>
      <c r="E44" s="318"/>
      <c r="F44" s="318"/>
      <c r="G44" s="318"/>
      <c r="H44" s="318"/>
      <c r="I44" s="319"/>
      <c r="J44" s="318"/>
      <c r="K44" s="320"/>
      <c r="L44" s="321"/>
      <c r="M44" s="321"/>
      <c r="N44" s="320"/>
      <c r="O44" s="319"/>
      <c r="P44" s="318"/>
      <c r="Q44" s="319"/>
      <c r="R44" s="322"/>
      <c r="S44" s="323"/>
      <c r="T44" s="323"/>
      <c r="U44" s="319"/>
      <c r="V44" s="319"/>
    </row>
    <row r="45" spans="1:24" hidden="1">
      <c r="B45" s="324" t="s">
        <v>243</v>
      </c>
      <c r="C45" s="637" t="s">
        <v>275</v>
      </c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9"/>
      <c r="P45" s="325" t="s">
        <v>287</v>
      </c>
      <c r="Q45" s="325" t="s">
        <v>358</v>
      </c>
      <c r="R45" s="326" t="s">
        <v>359</v>
      </c>
      <c r="S45" s="327" t="s">
        <v>360</v>
      </c>
      <c r="T45" s="637" t="s">
        <v>361</v>
      </c>
      <c r="U45" s="640"/>
      <c r="V45" s="319"/>
    </row>
    <row r="46" spans="1:24" ht="15" hidden="1" thickBot="1">
      <c r="B46" s="329">
        <v>1</v>
      </c>
      <c r="C46" s="641">
        <v>2</v>
      </c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43"/>
      <c r="P46" s="330">
        <v>3</v>
      </c>
      <c r="Q46" s="330">
        <v>4</v>
      </c>
      <c r="R46" s="331" t="s">
        <v>362</v>
      </c>
      <c r="S46" s="332">
        <v>6</v>
      </c>
      <c r="T46" s="641" t="s">
        <v>363</v>
      </c>
      <c r="U46" s="644"/>
      <c r="V46" s="319"/>
    </row>
    <row r="47" spans="1:24" hidden="1">
      <c r="B47" s="333"/>
      <c r="C47" s="334"/>
      <c r="D47" s="335"/>
      <c r="E47" s="335"/>
      <c r="F47" s="335"/>
      <c r="G47" s="335"/>
      <c r="H47" s="335"/>
      <c r="I47" s="336"/>
      <c r="J47" s="335"/>
      <c r="K47" s="337"/>
      <c r="L47" s="338"/>
      <c r="M47" s="338"/>
      <c r="N47" s="337"/>
      <c r="O47" s="339"/>
      <c r="P47" s="340"/>
      <c r="Q47" s="341"/>
      <c r="R47" s="342"/>
      <c r="S47" s="343"/>
      <c r="T47" s="344"/>
      <c r="U47" s="345"/>
      <c r="V47" s="319"/>
    </row>
    <row r="48" spans="1:24" hidden="1">
      <c r="A48" s="315" t="s">
        <v>376</v>
      </c>
      <c r="B48" s="346">
        <v>4</v>
      </c>
      <c r="C48" s="347" t="str">
        <f>"Pondasi Poer P"&amp;A48&amp;" - ("&amp;D48/10&amp;" x "&amp;F48/10&amp;" x "&amp;H48/10&amp;"  cm) - K-250 "</f>
        <v xml:space="preserve">Pondasi Poer P1' - (240 x 75 x 40  cm) - K-250 </v>
      </c>
      <c r="D48" s="348">
        <v>2400</v>
      </c>
      <c r="E48" s="349" t="s">
        <v>34</v>
      </c>
      <c r="F48" s="348">
        <v>750</v>
      </c>
      <c r="G48" s="349" t="s">
        <v>34</v>
      </c>
      <c r="H48" s="348">
        <v>400</v>
      </c>
      <c r="I48" s="350" t="s">
        <v>364</v>
      </c>
      <c r="J48" s="350" t="s">
        <v>365</v>
      </c>
      <c r="K48" s="351">
        <f>(F48*H48*D48)/1000000000</f>
        <v>0.72</v>
      </c>
      <c r="L48" s="352" t="s">
        <v>366</v>
      </c>
      <c r="M48" s="351" t="s">
        <v>367</v>
      </c>
      <c r="N48" s="351">
        <f>1/K48</f>
        <v>1.3888888888888888</v>
      </c>
      <c r="O48" s="353" t="s">
        <v>368</v>
      </c>
      <c r="P48" s="354"/>
      <c r="Q48" s="355"/>
      <c r="R48" s="356"/>
      <c r="S48" s="355"/>
      <c r="T48" s="357"/>
      <c r="U48" s="358"/>
      <c r="V48" s="319"/>
    </row>
    <row r="49" spans="1:24" hidden="1">
      <c r="B49" s="359"/>
      <c r="C49" s="347" t="s">
        <v>369</v>
      </c>
      <c r="D49" s="360"/>
      <c r="E49" s="361"/>
      <c r="F49" s="360"/>
      <c r="G49" s="360"/>
      <c r="H49" s="360"/>
      <c r="I49" s="362"/>
      <c r="J49" s="360"/>
      <c r="K49" s="363"/>
      <c r="L49" s="364"/>
      <c r="M49" s="364"/>
      <c r="N49" s="363"/>
      <c r="O49" s="365"/>
      <c r="P49" s="354"/>
      <c r="Q49" s="355"/>
      <c r="R49" s="356"/>
      <c r="S49" s="355"/>
      <c r="T49" s="357"/>
      <c r="U49" s="358"/>
      <c r="V49" s="319"/>
    </row>
    <row r="50" spans="1:24" hidden="1">
      <c r="B50" s="359"/>
      <c r="C50" s="366" t="s">
        <v>370</v>
      </c>
      <c r="D50" s="360"/>
      <c r="E50" s="361" t="s">
        <v>18</v>
      </c>
      <c r="F50" s="360">
        <v>16</v>
      </c>
      <c r="G50" s="360" t="s">
        <v>371</v>
      </c>
      <c r="H50" s="367">
        <v>100</v>
      </c>
      <c r="I50" s="362" t="str">
        <f>I48</f>
        <v>mm</v>
      </c>
      <c r="J50" s="360"/>
      <c r="K50" s="363"/>
      <c r="L50" s="364"/>
      <c r="M50" s="364"/>
      <c r="N50" s="363"/>
      <c r="O50" s="365"/>
      <c r="P50" s="368">
        <f>((D48-(0.03*2))+(2*(H48-50)))/1000</f>
        <v>3.0999400000000001</v>
      </c>
      <c r="Q50" s="369">
        <f>FLOOR(F48/H50+1,1)</f>
        <v>8</v>
      </c>
      <c r="R50" s="356">
        <f>Q50*P50</f>
        <v>24.799520000000001</v>
      </c>
      <c r="S50" s="355">
        <f>0.25*(22/7)*((F50/1000)^2)*7850</f>
        <v>1.5789714285714285</v>
      </c>
      <c r="T50" s="635">
        <f>S50*R50</f>
        <v>39.15773352228571</v>
      </c>
      <c r="U50" s="636"/>
      <c r="V50" s="319"/>
    </row>
    <row r="51" spans="1:24" hidden="1">
      <c r="B51" s="359"/>
      <c r="C51" s="366" t="s">
        <v>372</v>
      </c>
      <c r="D51" s="360"/>
      <c r="E51" s="361" t="s">
        <v>18</v>
      </c>
      <c r="F51" s="360">
        <v>13</v>
      </c>
      <c r="G51" s="360" t="str">
        <f>G50</f>
        <v>-</v>
      </c>
      <c r="H51" s="367">
        <v>100</v>
      </c>
      <c r="I51" s="362" t="str">
        <f>I50</f>
        <v>mm</v>
      </c>
      <c r="J51" s="360"/>
      <c r="K51" s="363"/>
      <c r="L51" s="364"/>
      <c r="M51" s="364"/>
      <c r="N51" s="363"/>
      <c r="O51" s="365"/>
      <c r="P51" s="368">
        <f>((D48-(0.03*2))+(2*6*F51))/1000</f>
        <v>2.5559400000000001</v>
      </c>
      <c r="Q51" s="369">
        <f>FLOOR(F48/H51+1,1)</f>
        <v>8</v>
      </c>
      <c r="R51" s="356">
        <f>Q51*P51</f>
        <v>20.447520000000001</v>
      </c>
      <c r="S51" s="355">
        <f>0.25*(22/7)*((F51/1000)^2)*7850</f>
        <v>1.042367857142857</v>
      </c>
      <c r="T51" s="635">
        <f>S51*R51</f>
        <v>21.313837606285713</v>
      </c>
      <c r="U51" s="636"/>
      <c r="V51" s="319"/>
    </row>
    <row r="52" spans="1:24" hidden="1">
      <c r="B52" s="359"/>
      <c r="C52" s="347" t="s">
        <v>373</v>
      </c>
      <c r="D52" s="360"/>
      <c r="E52" s="361"/>
      <c r="F52" s="360"/>
      <c r="G52" s="360"/>
      <c r="H52" s="360"/>
      <c r="I52" s="362"/>
      <c r="J52" s="360"/>
      <c r="K52" s="363"/>
      <c r="L52" s="364"/>
      <c r="M52" s="364"/>
      <c r="N52" s="363"/>
      <c r="O52" s="365"/>
      <c r="P52" s="354"/>
      <c r="Q52" s="369"/>
      <c r="R52" s="356"/>
      <c r="S52" s="355"/>
      <c r="T52" s="635"/>
      <c r="U52" s="636"/>
      <c r="V52" s="319"/>
    </row>
    <row r="53" spans="1:24" hidden="1">
      <c r="B53" s="359"/>
      <c r="C53" s="366" t="str">
        <f>C50</f>
        <v>Tulangan Bawah</v>
      </c>
      <c r="D53" s="360"/>
      <c r="E53" s="361" t="str">
        <f>E50</f>
        <v>D</v>
      </c>
      <c r="F53" s="360">
        <v>16</v>
      </c>
      <c r="G53" s="360" t="s">
        <v>371</v>
      </c>
      <c r="H53" s="367">
        <v>100</v>
      </c>
      <c r="I53" s="362" t="str">
        <f>I50</f>
        <v>mm</v>
      </c>
      <c r="J53" s="360"/>
      <c r="K53" s="363"/>
      <c r="L53" s="364"/>
      <c r="M53" s="364"/>
      <c r="N53" s="363"/>
      <c r="O53" s="365"/>
      <c r="P53" s="368">
        <f>((F48-(0.03*2))+(2*(H48-50)))/1000</f>
        <v>1.44994</v>
      </c>
      <c r="Q53" s="369">
        <f>FLOOR(D48/H53+1,1)</f>
        <v>25</v>
      </c>
      <c r="R53" s="356">
        <f>Q53*P53</f>
        <v>36.2485</v>
      </c>
      <c r="S53" s="355">
        <f>0.25*(22/7)*((F53/1000)^2)*7850</f>
        <v>1.5789714285714285</v>
      </c>
      <c r="T53" s="635">
        <f>S53*R53</f>
        <v>57.235345828571425</v>
      </c>
      <c r="U53" s="636"/>
      <c r="V53" s="319"/>
    </row>
    <row r="54" spans="1:24" hidden="1">
      <c r="B54" s="359"/>
      <c r="C54" s="366" t="str">
        <f>C51</f>
        <v>Tulangan Atas</v>
      </c>
      <c r="D54" s="360"/>
      <c r="E54" s="361" t="s">
        <v>18</v>
      </c>
      <c r="F54" s="360">
        <v>13</v>
      </c>
      <c r="G54" s="360" t="str">
        <f>G53</f>
        <v>-</v>
      </c>
      <c r="H54" s="367">
        <v>100</v>
      </c>
      <c r="I54" s="362" t="str">
        <f>I51</f>
        <v>mm</v>
      </c>
      <c r="J54" s="360"/>
      <c r="K54" s="363"/>
      <c r="L54" s="364"/>
      <c r="M54" s="364"/>
      <c r="N54" s="363"/>
      <c r="O54" s="365"/>
      <c r="P54" s="368">
        <f>((F48-(0.03*2))+(2*6*F54))/1000</f>
        <v>0.90594000000000008</v>
      </c>
      <c r="Q54" s="369">
        <f>FLOOR(D48/H54+1,1)</f>
        <v>25</v>
      </c>
      <c r="R54" s="356">
        <f>Q54*P54</f>
        <v>22.648500000000002</v>
      </c>
      <c r="S54" s="355">
        <f>0.25*(22/7)*((F54/1000)^2)*7850</f>
        <v>1.042367857142857</v>
      </c>
      <c r="T54" s="635">
        <f>S54*R54</f>
        <v>23.608068412499996</v>
      </c>
      <c r="U54" s="636"/>
      <c r="V54" s="319"/>
    </row>
    <row r="55" spans="1:24" hidden="1">
      <c r="B55" s="370"/>
      <c r="C55" s="371"/>
      <c r="D55" s="372"/>
      <c r="E55" s="372"/>
      <c r="F55" s="372"/>
      <c r="G55" s="372"/>
      <c r="H55" s="372"/>
      <c r="I55" s="373"/>
      <c r="J55" s="372"/>
      <c r="K55" s="374"/>
      <c r="L55" s="375"/>
      <c r="M55" s="375"/>
      <c r="N55" s="374"/>
      <c r="O55" s="376"/>
      <c r="P55" s="377"/>
      <c r="Q55" s="378"/>
      <c r="R55" s="379"/>
      <c r="S55" s="380"/>
      <c r="T55" s="381"/>
      <c r="U55" s="382"/>
      <c r="V55" s="319"/>
    </row>
    <row r="56" spans="1:24" hidden="1">
      <c r="B56" s="383"/>
      <c r="C56" s="384"/>
      <c r="D56" s="384"/>
      <c r="E56" s="384"/>
      <c r="F56" s="384"/>
      <c r="G56" s="384"/>
      <c r="H56" s="384"/>
      <c r="I56" s="385"/>
      <c r="J56" s="384" t="s">
        <v>39</v>
      </c>
      <c r="K56" s="386"/>
      <c r="L56" s="387"/>
      <c r="M56" s="387"/>
      <c r="N56" s="386"/>
      <c r="O56" s="385"/>
      <c r="P56" s="388"/>
      <c r="Q56" s="389"/>
      <c r="R56" s="390"/>
      <c r="S56" s="391" t="s">
        <v>374</v>
      </c>
      <c r="T56" s="392">
        <f>SUM(T50:T55)</f>
        <v>141.31498536964284</v>
      </c>
      <c r="U56" s="393" t="s">
        <v>114</v>
      </c>
      <c r="V56" s="319" t="s">
        <v>353</v>
      </c>
    </row>
    <row r="57" spans="1:24" ht="15" hidden="1" thickBot="1">
      <c r="B57" s="394"/>
      <c r="C57" s="395"/>
      <c r="D57" s="395"/>
      <c r="E57" s="395"/>
      <c r="F57" s="395"/>
      <c r="G57" s="395"/>
      <c r="H57" s="395"/>
      <c r="I57" s="396"/>
      <c r="J57" s="395"/>
      <c r="K57" s="397"/>
      <c r="L57" s="398"/>
      <c r="M57" s="398"/>
      <c r="N57" s="397"/>
      <c r="O57" s="396"/>
      <c r="P57" s="399"/>
      <c r="Q57" s="400"/>
      <c r="R57" s="401"/>
      <c r="S57" s="402" t="s">
        <v>375</v>
      </c>
      <c r="T57" s="403">
        <f>T56*N48</f>
        <v>196.27081301339283</v>
      </c>
      <c r="U57" s="404" t="str">
        <f>+U56</f>
        <v>Kg</v>
      </c>
      <c r="V57" s="410">
        <f>((D48+F48)*2*H48/1000000)*N48</f>
        <v>3.5</v>
      </c>
    </row>
    <row r="58" spans="1:24" hidden="1">
      <c r="B58" s="324" t="s">
        <v>243</v>
      </c>
      <c r="C58" s="637" t="s">
        <v>275</v>
      </c>
      <c r="D58" s="638"/>
      <c r="E58" s="638"/>
      <c r="F58" s="638"/>
      <c r="G58" s="638"/>
      <c r="H58" s="638"/>
      <c r="I58" s="638"/>
      <c r="J58" s="638"/>
      <c r="K58" s="638"/>
      <c r="L58" s="638"/>
      <c r="M58" s="638"/>
      <c r="N58" s="638"/>
      <c r="O58" s="639"/>
      <c r="P58" s="325" t="s">
        <v>287</v>
      </c>
      <c r="Q58" s="325" t="s">
        <v>358</v>
      </c>
      <c r="R58" s="326" t="s">
        <v>359</v>
      </c>
      <c r="S58" s="327" t="s">
        <v>360</v>
      </c>
      <c r="T58" s="637" t="s">
        <v>361</v>
      </c>
      <c r="U58" s="640"/>
      <c r="V58" s="319"/>
    </row>
    <row r="59" spans="1:24" ht="15" hidden="1" thickBot="1">
      <c r="B59" s="329">
        <v>3</v>
      </c>
      <c r="C59" s="641">
        <v>2</v>
      </c>
      <c r="D59" s="642"/>
      <c r="E59" s="642"/>
      <c r="F59" s="642"/>
      <c r="G59" s="642"/>
      <c r="H59" s="642"/>
      <c r="I59" s="642"/>
      <c r="J59" s="642"/>
      <c r="K59" s="642"/>
      <c r="L59" s="642"/>
      <c r="M59" s="642"/>
      <c r="N59" s="642"/>
      <c r="O59" s="643"/>
      <c r="P59" s="330">
        <v>3</v>
      </c>
      <c r="Q59" s="330">
        <v>4</v>
      </c>
      <c r="R59" s="331" t="s">
        <v>362</v>
      </c>
      <c r="S59" s="332">
        <v>6</v>
      </c>
      <c r="T59" s="641" t="s">
        <v>363</v>
      </c>
      <c r="U59" s="644"/>
      <c r="V59" s="319"/>
    </row>
    <row r="60" spans="1:24" hidden="1">
      <c r="B60" s="333"/>
      <c r="C60" s="334"/>
      <c r="D60" s="335"/>
      <c r="E60" s="335"/>
      <c r="F60" s="335"/>
      <c r="G60" s="335"/>
      <c r="H60" s="335"/>
      <c r="I60" s="336"/>
      <c r="J60" s="335"/>
      <c r="K60" s="337"/>
      <c r="L60" s="338"/>
      <c r="M60" s="338"/>
      <c r="N60" s="337"/>
      <c r="O60" s="339"/>
      <c r="P60" s="340"/>
      <c r="Q60" s="341"/>
      <c r="R60" s="342"/>
      <c r="S60" s="343"/>
      <c r="T60" s="344"/>
      <c r="U60" s="345"/>
      <c r="V60" s="319"/>
    </row>
    <row r="61" spans="1:24" hidden="1">
      <c r="A61" s="315">
        <v>3</v>
      </c>
      <c r="B61" s="346">
        <f>B59</f>
        <v>3</v>
      </c>
      <c r="C61" s="347" t="str">
        <f>"Pondasi Poer P"&amp;A61&amp;" - ("&amp;D61/10&amp;" x "&amp;F61/10&amp;" x "&amp;H61/10&amp;" cm) - K-250 "</f>
        <v xml:space="preserve">Pondasi Poer P3 - (385 x 95 x 50 cm) - K-250 </v>
      </c>
      <c r="D61" s="348">
        <f>(X61/F61)*1000</f>
        <v>3849.9999999999995</v>
      </c>
      <c r="E61" s="349" t="s">
        <v>34</v>
      </c>
      <c r="F61" s="348">
        <v>950</v>
      </c>
      <c r="G61" s="349" t="s">
        <v>34</v>
      </c>
      <c r="H61" s="348">
        <v>500</v>
      </c>
      <c r="I61" s="350" t="s">
        <v>364</v>
      </c>
      <c r="J61" s="350" t="s">
        <v>365</v>
      </c>
      <c r="K61" s="351">
        <f>(F61*H61*D61)/1000000000</f>
        <v>1.8287499999999997</v>
      </c>
      <c r="L61" s="352" t="s">
        <v>366</v>
      </c>
      <c r="M61" s="351" t="s">
        <v>367</v>
      </c>
      <c r="N61" s="351">
        <f>1/K61</f>
        <v>0.54682159945317854</v>
      </c>
      <c r="O61" s="353" t="s">
        <v>368</v>
      </c>
      <c r="P61" s="354"/>
      <c r="Q61" s="355"/>
      <c r="R61" s="356"/>
      <c r="S61" s="355"/>
      <c r="T61" s="357"/>
      <c r="U61" s="358"/>
      <c r="V61" s="319"/>
      <c r="X61" s="407">
        <f>((2.4*0.95)+(1.45*0.95))*1000</f>
        <v>3657.4999999999995</v>
      </c>
    </row>
    <row r="62" spans="1:24" hidden="1">
      <c r="B62" s="359"/>
      <c r="C62" s="347" t="s">
        <v>369</v>
      </c>
      <c r="D62" s="360"/>
      <c r="E62" s="361"/>
      <c r="F62" s="360"/>
      <c r="G62" s="360"/>
      <c r="H62" s="360"/>
      <c r="I62" s="362"/>
      <c r="J62" s="360"/>
      <c r="K62" s="363"/>
      <c r="L62" s="364"/>
      <c r="M62" s="364"/>
      <c r="N62" s="363"/>
      <c r="O62" s="365"/>
      <c r="P62" s="354"/>
      <c r="Q62" s="355"/>
      <c r="R62" s="356"/>
      <c r="S62" s="355"/>
      <c r="T62" s="357"/>
      <c r="U62" s="358"/>
      <c r="V62" s="319"/>
    </row>
    <row r="63" spans="1:24" hidden="1">
      <c r="B63" s="359"/>
      <c r="C63" s="366" t="s">
        <v>370</v>
      </c>
      <c r="D63" s="360"/>
      <c r="E63" s="361" t="s">
        <v>18</v>
      </c>
      <c r="F63" s="360">
        <v>19</v>
      </c>
      <c r="G63" s="360" t="s">
        <v>371</v>
      </c>
      <c r="H63" s="367">
        <v>100</v>
      </c>
      <c r="I63" s="362" t="str">
        <f>I61</f>
        <v>mm</v>
      </c>
      <c r="J63" s="360"/>
      <c r="K63" s="363"/>
      <c r="L63" s="364"/>
      <c r="M63" s="364"/>
      <c r="N63" s="363"/>
      <c r="O63" s="365"/>
      <c r="P63" s="368">
        <f>((D61-(0.03*2))+(2*(H61-50)))/1000</f>
        <v>4.7499399999999996</v>
      </c>
      <c r="Q63" s="369">
        <f>FLOOR(F61/H63+1,1)</f>
        <v>10</v>
      </c>
      <c r="R63" s="356">
        <f>Q63*P63</f>
        <v>47.499399999999994</v>
      </c>
      <c r="S63" s="355">
        <f>0.25*(22/7)*((F63/1000)^2)*7850</f>
        <v>2.2265964285714288</v>
      </c>
      <c r="T63" s="635">
        <f>S63*R63</f>
        <v>105.76199439928571</v>
      </c>
      <c r="U63" s="636"/>
      <c r="V63" s="319"/>
    </row>
    <row r="64" spans="1:24" hidden="1">
      <c r="B64" s="359"/>
      <c r="C64" s="366" t="s">
        <v>372</v>
      </c>
      <c r="D64" s="360"/>
      <c r="E64" s="361" t="s">
        <v>18</v>
      </c>
      <c r="F64" s="360">
        <v>16</v>
      </c>
      <c r="G64" s="360" t="s">
        <v>371</v>
      </c>
      <c r="H64" s="367">
        <v>100</v>
      </c>
      <c r="I64" s="362" t="str">
        <f>I63</f>
        <v>mm</v>
      </c>
      <c r="J64" s="360"/>
      <c r="K64" s="363"/>
      <c r="L64" s="364"/>
      <c r="M64" s="364"/>
      <c r="N64" s="363"/>
      <c r="O64" s="365"/>
      <c r="P64" s="368">
        <f>((D61-(0.03*2))+(2*6*F64))/1000</f>
        <v>4.0419399999999994</v>
      </c>
      <c r="Q64" s="369">
        <f>FLOOR(F61/H64+1,1)</f>
        <v>10</v>
      </c>
      <c r="R64" s="356">
        <f>Q64*P64</f>
        <v>40.419399999999996</v>
      </c>
      <c r="S64" s="355">
        <f>0.25*(22/7)*((F64/1000)^2)*7850</f>
        <v>1.5789714285714285</v>
      </c>
      <c r="T64" s="635">
        <f>S64*R64</f>
        <v>63.821077759999987</v>
      </c>
      <c r="U64" s="636"/>
      <c r="V64" s="319"/>
    </row>
    <row r="65" spans="1:22" hidden="1">
      <c r="B65" s="359"/>
      <c r="C65" s="347" t="s">
        <v>373</v>
      </c>
      <c r="D65" s="360"/>
      <c r="E65" s="361"/>
      <c r="F65" s="360"/>
      <c r="G65" s="360"/>
      <c r="H65" s="367"/>
      <c r="I65" s="362"/>
      <c r="J65" s="360"/>
      <c r="K65" s="363"/>
      <c r="L65" s="364"/>
      <c r="M65" s="364"/>
      <c r="N65" s="363"/>
      <c r="O65" s="365"/>
      <c r="P65" s="354"/>
      <c r="Q65" s="369"/>
      <c r="R65" s="356"/>
      <c r="S65" s="355"/>
      <c r="T65" s="635"/>
      <c r="U65" s="636"/>
      <c r="V65" s="319"/>
    </row>
    <row r="66" spans="1:22" hidden="1">
      <c r="B66" s="359"/>
      <c r="C66" s="366" t="str">
        <f>C63</f>
        <v>Tulangan Bawah</v>
      </c>
      <c r="D66" s="360"/>
      <c r="E66" s="361" t="str">
        <f>E63</f>
        <v>D</v>
      </c>
      <c r="F66" s="360">
        <v>19</v>
      </c>
      <c r="G66" s="360" t="s">
        <v>371</v>
      </c>
      <c r="H66" s="367">
        <v>100</v>
      </c>
      <c r="I66" s="362" t="str">
        <f>I63</f>
        <v>mm</v>
      </c>
      <c r="J66" s="360"/>
      <c r="K66" s="363"/>
      <c r="L66" s="364"/>
      <c r="M66" s="364"/>
      <c r="N66" s="363"/>
      <c r="O66" s="365"/>
      <c r="P66" s="368">
        <f>((F61-(0.03*2))+(2*(H61-50)))/1000</f>
        <v>1.8499400000000001</v>
      </c>
      <c r="Q66" s="369">
        <f>FLOOR(D61/H66+1,1)</f>
        <v>39</v>
      </c>
      <c r="R66" s="356">
        <f>Q66*P66</f>
        <v>72.147660000000002</v>
      </c>
      <c r="S66" s="355">
        <f>0.25*(22/7)*((F66/1000)^2)*7850</f>
        <v>2.2265964285714288</v>
      </c>
      <c r="T66" s="635">
        <f>S66*R66</f>
        <v>160.64372208578573</v>
      </c>
      <c r="U66" s="636"/>
      <c r="V66" s="319"/>
    </row>
    <row r="67" spans="1:22" hidden="1">
      <c r="B67" s="359"/>
      <c r="C67" s="366" t="str">
        <f>C64</f>
        <v>Tulangan Atas</v>
      </c>
      <c r="D67" s="360"/>
      <c r="E67" s="361" t="s">
        <v>18</v>
      </c>
      <c r="F67" s="360">
        <v>16</v>
      </c>
      <c r="G67" s="360" t="s">
        <v>371</v>
      </c>
      <c r="H67" s="367">
        <v>100</v>
      </c>
      <c r="I67" s="362" t="str">
        <f>I64</f>
        <v>mm</v>
      </c>
      <c r="J67" s="360"/>
      <c r="K67" s="363"/>
      <c r="L67" s="364"/>
      <c r="M67" s="364"/>
      <c r="N67" s="363"/>
      <c r="O67" s="365"/>
      <c r="P67" s="368">
        <f>((F61-(0.03*2))+(2*6*F67))/1000</f>
        <v>1.14194</v>
      </c>
      <c r="Q67" s="369">
        <f>FLOOR(D61/H67+1,1)</f>
        <v>39</v>
      </c>
      <c r="R67" s="356">
        <f>Q67*P67</f>
        <v>44.53566</v>
      </c>
      <c r="S67" s="355">
        <f>0.25*(22/7)*((F67/1000)^2)*7850</f>
        <v>1.5789714285714285</v>
      </c>
      <c r="T67" s="635">
        <f>S67*R67</f>
        <v>70.320534692571428</v>
      </c>
      <c r="U67" s="636"/>
      <c r="V67" s="319"/>
    </row>
    <row r="68" spans="1:22" hidden="1">
      <c r="B68" s="370"/>
      <c r="C68" s="371"/>
      <c r="D68" s="372"/>
      <c r="E68" s="372"/>
      <c r="F68" s="372"/>
      <c r="G68" s="372"/>
      <c r="H68" s="372"/>
      <c r="I68" s="373"/>
      <c r="J68" s="372"/>
      <c r="K68" s="374"/>
      <c r="L68" s="375"/>
      <c r="M68" s="375"/>
      <c r="N68" s="374"/>
      <c r="O68" s="376"/>
      <c r="P68" s="377"/>
      <c r="Q68" s="378"/>
      <c r="R68" s="379"/>
      <c r="S68" s="380"/>
      <c r="T68" s="381"/>
      <c r="U68" s="382"/>
      <c r="V68" s="319"/>
    </row>
    <row r="69" spans="1:22" hidden="1">
      <c r="B69" s="383"/>
      <c r="C69" s="384"/>
      <c r="D69" s="384"/>
      <c r="E69" s="384"/>
      <c r="F69" s="384"/>
      <c r="G69" s="384"/>
      <c r="H69" s="384"/>
      <c r="I69" s="385"/>
      <c r="J69" s="384" t="s">
        <v>39</v>
      </c>
      <c r="K69" s="386"/>
      <c r="L69" s="387"/>
      <c r="M69" s="387"/>
      <c r="N69" s="386"/>
      <c r="O69" s="385"/>
      <c r="P69" s="388"/>
      <c r="Q69" s="389"/>
      <c r="R69" s="390"/>
      <c r="S69" s="391" t="s">
        <v>374</v>
      </c>
      <c r="T69" s="392">
        <f>SUM(T63:T68)</f>
        <v>400.54732893764287</v>
      </c>
      <c r="U69" s="393" t="s">
        <v>114</v>
      </c>
      <c r="V69" s="319" t="s">
        <v>353</v>
      </c>
    </row>
    <row r="70" spans="1:22" ht="15" hidden="1" thickBot="1">
      <c r="B70" s="394"/>
      <c r="C70" s="395"/>
      <c r="D70" s="395"/>
      <c r="E70" s="395"/>
      <c r="F70" s="395"/>
      <c r="G70" s="395"/>
      <c r="H70" s="395"/>
      <c r="I70" s="396"/>
      <c r="J70" s="395"/>
      <c r="K70" s="397"/>
      <c r="L70" s="398"/>
      <c r="M70" s="398"/>
      <c r="N70" s="397"/>
      <c r="O70" s="396"/>
      <c r="P70" s="399"/>
      <c r="Q70" s="400"/>
      <c r="R70" s="401"/>
      <c r="S70" s="402" t="s">
        <v>375</v>
      </c>
      <c r="T70" s="403">
        <f>T69*N61</f>
        <v>219.02793106638029</v>
      </c>
      <c r="U70" s="404" t="str">
        <f>+U69</f>
        <v>Kg</v>
      </c>
      <c r="V70" s="410">
        <f>((D61+F61)*2*H61/1000000)*N61</f>
        <v>2.6247436773752568</v>
      </c>
    </row>
    <row r="71" spans="1:22" hidden="1"/>
    <row r="72" spans="1:22" hidden="1">
      <c r="B72" s="324" t="s">
        <v>243</v>
      </c>
      <c r="C72" s="637" t="s">
        <v>275</v>
      </c>
      <c r="D72" s="638"/>
      <c r="E72" s="638"/>
      <c r="F72" s="638"/>
      <c r="G72" s="638"/>
      <c r="H72" s="638"/>
      <c r="I72" s="638"/>
      <c r="J72" s="638"/>
      <c r="K72" s="638"/>
      <c r="L72" s="638"/>
      <c r="M72" s="638"/>
      <c r="N72" s="638"/>
      <c r="O72" s="639"/>
      <c r="P72" s="325" t="s">
        <v>287</v>
      </c>
      <c r="Q72" s="325" t="s">
        <v>358</v>
      </c>
      <c r="R72" s="326" t="s">
        <v>359</v>
      </c>
      <c r="S72" s="327" t="s">
        <v>360</v>
      </c>
      <c r="T72" s="637" t="s">
        <v>361</v>
      </c>
      <c r="U72" s="640"/>
      <c r="V72" s="319"/>
    </row>
    <row r="73" spans="1:22" ht="15" hidden="1" thickBot="1">
      <c r="B73" s="329">
        <v>4</v>
      </c>
      <c r="C73" s="641">
        <v>2</v>
      </c>
      <c r="D73" s="642"/>
      <c r="E73" s="642"/>
      <c r="F73" s="642"/>
      <c r="G73" s="642"/>
      <c r="H73" s="642"/>
      <c r="I73" s="642"/>
      <c r="J73" s="642"/>
      <c r="K73" s="642"/>
      <c r="L73" s="642"/>
      <c r="M73" s="642"/>
      <c r="N73" s="642"/>
      <c r="O73" s="643"/>
      <c r="P73" s="330">
        <v>3</v>
      </c>
      <c r="Q73" s="330">
        <v>4</v>
      </c>
      <c r="R73" s="331" t="s">
        <v>362</v>
      </c>
      <c r="S73" s="332">
        <v>6</v>
      </c>
      <c r="T73" s="641" t="s">
        <v>363</v>
      </c>
      <c r="U73" s="644"/>
      <c r="V73" s="319"/>
    </row>
    <row r="74" spans="1:22" hidden="1">
      <c r="B74" s="333"/>
      <c r="C74" s="334"/>
      <c r="D74" s="335"/>
      <c r="E74" s="335"/>
      <c r="F74" s="335"/>
      <c r="G74" s="335"/>
      <c r="H74" s="335"/>
      <c r="I74" s="336"/>
      <c r="J74" s="335"/>
      <c r="K74" s="337"/>
      <c r="L74" s="338"/>
      <c r="M74" s="338"/>
      <c r="N74" s="337"/>
      <c r="O74" s="339"/>
      <c r="P74" s="340"/>
      <c r="Q74" s="341"/>
      <c r="R74" s="342"/>
      <c r="S74" s="343"/>
      <c r="T74" s="344"/>
      <c r="U74" s="345"/>
      <c r="V74" s="319"/>
    </row>
    <row r="75" spans="1:22" hidden="1">
      <c r="A75" s="315">
        <v>4</v>
      </c>
      <c r="B75" s="346">
        <f>B73</f>
        <v>4</v>
      </c>
      <c r="C75" s="347" t="str">
        <f>"Pondasi Poer P"&amp;A75&amp;" - ("&amp;D75/10&amp;" x "&amp;F75/10&amp;" x "&amp;H75/10&amp;" cm) - K-250 "</f>
        <v xml:space="preserve">Pondasi Poer P4 - (118 x 90 x 30 cm) - K-250 </v>
      </c>
      <c r="D75" s="348">
        <v>1180</v>
      </c>
      <c r="E75" s="349" t="s">
        <v>34</v>
      </c>
      <c r="F75" s="348">
        <v>900</v>
      </c>
      <c r="G75" s="349" t="s">
        <v>34</v>
      </c>
      <c r="H75" s="348">
        <v>300</v>
      </c>
      <c r="I75" s="350" t="s">
        <v>364</v>
      </c>
      <c r="J75" s="350" t="s">
        <v>365</v>
      </c>
      <c r="K75" s="351">
        <f>(F75*H75*D75)/1000000000</f>
        <v>0.31859999999999999</v>
      </c>
      <c r="L75" s="352" t="s">
        <v>366</v>
      </c>
      <c r="M75" s="351" t="s">
        <v>367</v>
      </c>
      <c r="N75" s="351">
        <f>1/K75</f>
        <v>3.1387319522912742</v>
      </c>
      <c r="O75" s="353" t="s">
        <v>368</v>
      </c>
      <c r="P75" s="354"/>
      <c r="Q75" s="355"/>
      <c r="R75" s="356"/>
      <c r="S75" s="355"/>
      <c r="T75" s="357"/>
      <c r="U75" s="358"/>
      <c r="V75" s="319"/>
    </row>
    <row r="76" spans="1:22" hidden="1">
      <c r="B76" s="359"/>
      <c r="C76" s="347" t="s">
        <v>369</v>
      </c>
      <c r="D76" s="360"/>
      <c r="E76" s="361"/>
      <c r="F76" s="360"/>
      <c r="G76" s="360"/>
      <c r="H76" s="360"/>
      <c r="I76" s="362"/>
      <c r="J76" s="360"/>
      <c r="K76" s="363"/>
      <c r="L76" s="364"/>
      <c r="M76" s="364"/>
      <c r="N76" s="363"/>
      <c r="O76" s="365"/>
      <c r="P76" s="354"/>
      <c r="Q76" s="355"/>
      <c r="R76" s="356"/>
      <c r="S76" s="355"/>
      <c r="T76" s="357"/>
      <c r="U76" s="358"/>
      <c r="V76" s="319"/>
    </row>
    <row r="77" spans="1:22" hidden="1">
      <c r="B77" s="359"/>
      <c r="C77" s="366" t="s">
        <v>370</v>
      </c>
      <c r="D77" s="360"/>
      <c r="E77" s="361" t="s">
        <v>18</v>
      </c>
      <c r="F77" s="360">
        <v>13</v>
      </c>
      <c r="G77" s="360" t="s">
        <v>371</v>
      </c>
      <c r="H77" s="367">
        <v>100</v>
      </c>
      <c r="I77" s="362" t="str">
        <f>I75</f>
        <v>mm</v>
      </c>
      <c r="J77" s="360"/>
      <c r="K77" s="363"/>
      <c r="L77" s="364"/>
      <c r="M77" s="364"/>
      <c r="N77" s="363"/>
      <c r="O77" s="365"/>
      <c r="P77" s="368">
        <f>((D75-(0.03*2))+(2*(H75-50)))/1000</f>
        <v>1.67994</v>
      </c>
      <c r="Q77" s="369">
        <f>FLOOR(F75/H77+1,1)</f>
        <v>10</v>
      </c>
      <c r="R77" s="356">
        <f>Q77*P77</f>
        <v>16.799399999999999</v>
      </c>
      <c r="S77" s="355">
        <f>0.25*(22/7)*((F77/1000)^2)*7850</f>
        <v>1.042367857142857</v>
      </c>
      <c r="T77" s="635">
        <f>S77*R77</f>
        <v>17.511154579285709</v>
      </c>
      <c r="U77" s="636"/>
      <c r="V77" s="319"/>
    </row>
    <row r="78" spans="1:22" hidden="1">
      <c r="B78" s="359"/>
      <c r="C78" s="366" t="s">
        <v>372</v>
      </c>
      <c r="D78" s="360"/>
      <c r="E78" s="361" t="s">
        <v>18</v>
      </c>
      <c r="F78" s="360">
        <v>13</v>
      </c>
      <c r="G78" s="360" t="s">
        <v>371</v>
      </c>
      <c r="H78" s="367">
        <v>100</v>
      </c>
      <c r="I78" s="362" t="str">
        <f>I77</f>
        <v>mm</v>
      </c>
      <c r="J78" s="360"/>
      <c r="K78" s="363"/>
      <c r="L78" s="364"/>
      <c r="M78" s="364"/>
      <c r="N78" s="363"/>
      <c r="O78" s="365"/>
      <c r="P78" s="368">
        <f>((D75-(0.03*2))+(2*6*F78))/1000</f>
        <v>1.3359400000000001</v>
      </c>
      <c r="Q78" s="369">
        <f>FLOOR(F75/H78+1,1)</f>
        <v>10</v>
      </c>
      <c r="R78" s="356">
        <f>Q78*P78</f>
        <v>13.359400000000001</v>
      </c>
      <c r="S78" s="355">
        <f>0.25*(22/7)*((F78/1000)^2)*7850</f>
        <v>1.042367857142857</v>
      </c>
      <c r="T78" s="635">
        <f>S78*R78</f>
        <v>13.925409150714284</v>
      </c>
      <c r="U78" s="636"/>
      <c r="V78" s="319"/>
    </row>
    <row r="79" spans="1:22" hidden="1">
      <c r="B79" s="359"/>
      <c r="C79" s="347" t="s">
        <v>373</v>
      </c>
      <c r="D79" s="360"/>
      <c r="E79" s="361"/>
      <c r="F79" s="360"/>
      <c r="G79" s="360"/>
      <c r="H79" s="367"/>
      <c r="I79" s="362"/>
      <c r="J79" s="360"/>
      <c r="K79" s="363"/>
      <c r="L79" s="364"/>
      <c r="M79" s="364"/>
      <c r="N79" s="363"/>
      <c r="O79" s="365"/>
      <c r="P79" s="354"/>
      <c r="Q79" s="369"/>
      <c r="R79" s="356"/>
      <c r="S79" s="355"/>
      <c r="T79" s="635"/>
      <c r="U79" s="636"/>
      <c r="V79" s="319"/>
    </row>
    <row r="80" spans="1:22" hidden="1">
      <c r="B80" s="359"/>
      <c r="C80" s="366" t="str">
        <f>C77</f>
        <v>Tulangan Bawah</v>
      </c>
      <c r="D80" s="360"/>
      <c r="E80" s="361" t="str">
        <f>E77</f>
        <v>D</v>
      </c>
      <c r="F80" s="360">
        <v>13</v>
      </c>
      <c r="G80" s="360" t="s">
        <v>371</v>
      </c>
      <c r="H80" s="367">
        <v>100</v>
      </c>
      <c r="I80" s="362" t="str">
        <f>I77</f>
        <v>mm</v>
      </c>
      <c r="J80" s="360"/>
      <c r="K80" s="363"/>
      <c r="L80" s="364"/>
      <c r="M80" s="364"/>
      <c r="N80" s="363"/>
      <c r="O80" s="365"/>
      <c r="P80" s="368">
        <f>((F75-(0.03*2))+(2*(H75-50)))/1000</f>
        <v>1.39994</v>
      </c>
      <c r="Q80" s="369">
        <f>FLOOR(D75/H80+1,1)</f>
        <v>12</v>
      </c>
      <c r="R80" s="356">
        <f>Q80*P80</f>
        <v>16.79928</v>
      </c>
      <c r="S80" s="355">
        <f>0.25*(22/7)*((F80/1000)^2)*7850</f>
        <v>1.042367857142857</v>
      </c>
      <c r="T80" s="635">
        <f>S80*R80</f>
        <v>17.511029495142854</v>
      </c>
      <c r="U80" s="636"/>
      <c r="V80" s="319"/>
    </row>
    <row r="81" spans="1:24" hidden="1">
      <c r="B81" s="359"/>
      <c r="C81" s="366" t="str">
        <f>C78</f>
        <v>Tulangan Atas</v>
      </c>
      <c r="D81" s="360"/>
      <c r="E81" s="361" t="s">
        <v>18</v>
      </c>
      <c r="F81" s="360">
        <v>13</v>
      </c>
      <c r="G81" s="360" t="s">
        <v>371</v>
      </c>
      <c r="H81" s="367">
        <v>100</v>
      </c>
      <c r="I81" s="362" t="str">
        <f>I78</f>
        <v>mm</v>
      </c>
      <c r="J81" s="360"/>
      <c r="K81" s="363"/>
      <c r="L81" s="364"/>
      <c r="M81" s="364"/>
      <c r="N81" s="363"/>
      <c r="O81" s="365"/>
      <c r="P81" s="368">
        <f>((F75-(0.03*2))+(2*6*F81))/1000</f>
        <v>1.0559400000000001</v>
      </c>
      <c r="Q81" s="369">
        <f>FLOOR(D75/H81+1,1)</f>
        <v>12</v>
      </c>
      <c r="R81" s="356">
        <f>Q81*P81</f>
        <v>12.671280000000001</v>
      </c>
      <c r="S81" s="355">
        <f>0.25*(22/7)*((F81/1000)^2)*7850</f>
        <v>1.042367857142857</v>
      </c>
      <c r="T81" s="635">
        <f>S81*R81</f>
        <v>13.208134980857142</v>
      </c>
      <c r="U81" s="636"/>
      <c r="V81" s="319"/>
    </row>
    <row r="82" spans="1:24" hidden="1">
      <c r="B82" s="370"/>
      <c r="C82" s="371"/>
      <c r="D82" s="372"/>
      <c r="E82" s="372"/>
      <c r="F82" s="372"/>
      <c r="G82" s="372"/>
      <c r="H82" s="372"/>
      <c r="I82" s="373"/>
      <c r="J82" s="372"/>
      <c r="K82" s="374"/>
      <c r="L82" s="375"/>
      <c r="M82" s="375"/>
      <c r="N82" s="374"/>
      <c r="O82" s="376"/>
      <c r="P82" s="377"/>
      <c r="Q82" s="378"/>
      <c r="R82" s="379"/>
      <c r="S82" s="380"/>
      <c r="T82" s="381"/>
      <c r="U82" s="382"/>
      <c r="V82" s="319"/>
    </row>
    <row r="83" spans="1:24" hidden="1">
      <c r="B83" s="383"/>
      <c r="C83" s="384"/>
      <c r="D83" s="384"/>
      <c r="E83" s="384"/>
      <c r="F83" s="384"/>
      <c r="G83" s="384"/>
      <c r="H83" s="384"/>
      <c r="I83" s="385"/>
      <c r="J83" s="384" t="s">
        <v>39</v>
      </c>
      <c r="K83" s="386"/>
      <c r="L83" s="387"/>
      <c r="M83" s="387"/>
      <c r="N83" s="386"/>
      <c r="O83" s="385"/>
      <c r="P83" s="388"/>
      <c r="Q83" s="389"/>
      <c r="R83" s="390"/>
      <c r="S83" s="391" t="s">
        <v>374</v>
      </c>
      <c r="T83" s="392">
        <f>SUM(T77:T82)</f>
        <v>62.155728205999992</v>
      </c>
      <c r="U83" s="393" t="s">
        <v>114</v>
      </c>
      <c r="V83" s="319" t="s">
        <v>353</v>
      </c>
    </row>
    <row r="84" spans="1:24" ht="15" hidden="1" thickBot="1">
      <c r="B84" s="394"/>
      <c r="C84" s="395"/>
      <c r="D84" s="395"/>
      <c r="E84" s="395"/>
      <c r="F84" s="395"/>
      <c r="G84" s="395"/>
      <c r="H84" s="395"/>
      <c r="I84" s="396"/>
      <c r="J84" s="395"/>
      <c r="K84" s="397"/>
      <c r="L84" s="398"/>
      <c r="M84" s="398"/>
      <c r="N84" s="397"/>
      <c r="O84" s="396"/>
      <c r="P84" s="399"/>
      <c r="Q84" s="400"/>
      <c r="R84" s="401"/>
      <c r="S84" s="402" t="s">
        <v>375</v>
      </c>
      <c r="T84" s="403">
        <f>T83*N75</f>
        <v>195.09017013810418</v>
      </c>
      <c r="U84" s="404" t="str">
        <f>+U83</f>
        <v>Kg</v>
      </c>
      <c r="V84" s="410">
        <f>((D75+F75)*2*H75/1000000)*N75</f>
        <v>3.9171374764595104</v>
      </c>
    </row>
    <row r="85" spans="1:24" hidden="1"/>
    <row r="86" spans="1:24" hidden="1">
      <c r="B86" s="324" t="s">
        <v>243</v>
      </c>
      <c r="C86" s="637" t="s">
        <v>275</v>
      </c>
      <c r="D86" s="638"/>
      <c r="E86" s="638"/>
      <c r="F86" s="638"/>
      <c r="G86" s="638"/>
      <c r="H86" s="638"/>
      <c r="I86" s="638"/>
      <c r="J86" s="638"/>
      <c r="K86" s="638"/>
      <c r="L86" s="638"/>
      <c r="M86" s="638"/>
      <c r="N86" s="638"/>
      <c r="O86" s="639"/>
      <c r="P86" s="325" t="s">
        <v>287</v>
      </c>
      <c r="Q86" s="325" t="s">
        <v>358</v>
      </c>
      <c r="R86" s="326" t="s">
        <v>359</v>
      </c>
      <c r="S86" s="327" t="s">
        <v>360</v>
      </c>
      <c r="T86" s="637" t="s">
        <v>361</v>
      </c>
      <c r="U86" s="640"/>
      <c r="V86" s="319"/>
    </row>
    <row r="87" spans="1:24" ht="15" hidden="1" thickBot="1">
      <c r="B87" s="329">
        <v>5</v>
      </c>
      <c r="C87" s="641">
        <v>2</v>
      </c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3"/>
      <c r="P87" s="330">
        <v>3</v>
      </c>
      <c r="Q87" s="330">
        <v>4</v>
      </c>
      <c r="R87" s="331" t="s">
        <v>362</v>
      </c>
      <c r="S87" s="332">
        <v>6</v>
      </c>
      <c r="T87" s="641" t="s">
        <v>363</v>
      </c>
      <c r="U87" s="644"/>
      <c r="V87" s="319"/>
    </row>
    <row r="88" spans="1:24" hidden="1">
      <c r="B88" s="333"/>
      <c r="C88" s="334"/>
      <c r="D88" s="335"/>
      <c r="E88" s="335"/>
      <c r="F88" s="335"/>
      <c r="G88" s="335"/>
      <c r="H88" s="335"/>
      <c r="I88" s="336"/>
      <c r="J88" s="335"/>
      <c r="K88" s="337"/>
      <c r="L88" s="338"/>
      <c r="M88" s="338"/>
      <c r="N88" s="337"/>
      <c r="O88" s="339"/>
      <c r="P88" s="340"/>
      <c r="Q88" s="341"/>
      <c r="R88" s="342"/>
      <c r="S88" s="343"/>
      <c r="T88" s="344"/>
      <c r="U88" s="345"/>
      <c r="V88" s="319"/>
    </row>
    <row r="89" spans="1:24" hidden="1">
      <c r="A89" s="315">
        <v>5</v>
      </c>
      <c r="B89" s="346">
        <f>B87</f>
        <v>5</v>
      </c>
      <c r="C89" s="347" t="str">
        <f>"Pondasi Poer P"&amp;A89&amp;" - ("&amp;D89/10&amp;" x "&amp;F89/10&amp;" x "&amp;H89/10&amp;" cm) - K-250 "</f>
        <v xml:space="preserve">Pondasi Poer P5 - (522,5 x 70 x 50 cm) - K-250 </v>
      </c>
      <c r="D89" s="411">
        <f>(X90/F89)*1000</f>
        <v>5225</v>
      </c>
      <c r="E89" s="349" t="s">
        <v>34</v>
      </c>
      <c r="F89" s="348">
        <v>700</v>
      </c>
      <c r="G89" s="349" t="s">
        <v>34</v>
      </c>
      <c r="H89" s="348">
        <v>500</v>
      </c>
      <c r="I89" s="350" t="s">
        <v>364</v>
      </c>
      <c r="J89" s="350" t="s">
        <v>365</v>
      </c>
      <c r="K89" s="351">
        <f>(F89*H89*D89)/1000000000</f>
        <v>1.8287500000000001</v>
      </c>
      <c r="L89" s="352" t="s">
        <v>366</v>
      </c>
      <c r="M89" s="351" t="s">
        <v>367</v>
      </c>
      <c r="N89" s="351">
        <f>1/K89</f>
        <v>0.54682159945317832</v>
      </c>
      <c r="O89" s="353" t="s">
        <v>368</v>
      </c>
      <c r="P89" s="354"/>
      <c r="Q89" s="355"/>
      <c r="R89" s="356"/>
      <c r="S89" s="355"/>
      <c r="T89" s="357"/>
      <c r="U89" s="358"/>
      <c r="V89" s="319"/>
    </row>
    <row r="90" spans="1:24" hidden="1">
      <c r="B90" s="359"/>
      <c r="C90" s="347" t="s">
        <v>369</v>
      </c>
      <c r="D90" s="360"/>
      <c r="E90" s="361"/>
      <c r="F90" s="360"/>
      <c r="G90" s="360"/>
      <c r="H90" s="360"/>
      <c r="I90" s="362"/>
      <c r="J90" s="360"/>
      <c r="K90" s="363"/>
      <c r="L90" s="364"/>
      <c r="M90" s="364"/>
      <c r="N90" s="363"/>
      <c r="O90" s="365"/>
      <c r="P90" s="354"/>
      <c r="Q90" s="355"/>
      <c r="R90" s="356"/>
      <c r="S90" s="355"/>
      <c r="T90" s="357"/>
      <c r="U90" s="358"/>
      <c r="V90" s="319"/>
      <c r="X90" s="407">
        <f>((2.4*0.95)+(1.45*0.95))*1000</f>
        <v>3657.4999999999995</v>
      </c>
    </row>
    <row r="91" spans="1:24" hidden="1">
      <c r="B91" s="359"/>
      <c r="C91" s="366" t="s">
        <v>370</v>
      </c>
      <c r="D91" s="360"/>
      <c r="E91" s="361" t="s">
        <v>18</v>
      </c>
      <c r="F91" s="360">
        <v>19</v>
      </c>
      <c r="G91" s="360" t="s">
        <v>371</v>
      </c>
      <c r="H91" s="367">
        <v>100</v>
      </c>
      <c r="I91" s="362" t="str">
        <f>I89</f>
        <v>mm</v>
      </c>
      <c r="J91" s="360"/>
      <c r="K91" s="363"/>
      <c r="L91" s="364"/>
      <c r="M91" s="364"/>
      <c r="N91" s="363"/>
      <c r="O91" s="365"/>
      <c r="P91" s="368">
        <f>((D89-(0.03*2))+(2*(H89-50)))/1000</f>
        <v>6.1249399999999996</v>
      </c>
      <c r="Q91" s="369">
        <f>FLOOR(F89/H91+1,1)</f>
        <v>8</v>
      </c>
      <c r="R91" s="356">
        <f>Q91*P91</f>
        <v>48.999519999999997</v>
      </c>
      <c r="S91" s="355">
        <f>0.25*(22/7)*((F91/1000)^2)*7850</f>
        <v>2.2265964285714288</v>
      </c>
      <c r="T91" s="635">
        <f>S91*R91</f>
        <v>109.1021562337143</v>
      </c>
      <c r="U91" s="636"/>
      <c r="V91" s="319"/>
    </row>
    <row r="92" spans="1:24" hidden="1">
      <c r="B92" s="359"/>
      <c r="C92" s="366" t="s">
        <v>372</v>
      </c>
      <c r="D92" s="360"/>
      <c r="E92" s="361" t="s">
        <v>18</v>
      </c>
      <c r="F92" s="360">
        <v>16</v>
      </c>
      <c r="G92" s="360" t="s">
        <v>371</v>
      </c>
      <c r="H92" s="367">
        <v>100</v>
      </c>
      <c r="I92" s="362" t="str">
        <f>I91</f>
        <v>mm</v>
      </c>
      <c r="J92" s="360"/>
      <c r="K92" s="363"/>
      <c r="L92" s="364"/>
      <c r="M92" s="364"/>
      <c r="N92" s="363"/>
      <c r="O92" s="365"/>
      <c r="P92" s="368">
        <f>((D89-(0.03*2))+(2*6*F92))/1000</f>
        <v>5.4169399999999994</v>
      </c>
      <c r="Q92" s="369">
        <f>FLOOR(F89/H92+1,1)</f>
        <v>8</v>
      </c>
      <c r="R92" s="356">
        <f>Q92*P92</f>
        <v>43.335519999999995</v>
      </c>
      <c r="S92" s="355">
        <f>0.25*(22/7)*((F92/1000)^2)*7850</f>
        <v>1.5789714285714285</v>
      </c>
      <c r="T92" s="635">
        <f>S92*R92</f>
        <v>68.425547922285702</v>
      </c>
      <c r="U92" s="636"/>
      <c r="V92" s="319"/>
    </row>
    <row r="93" spans="1:24" hidden="1">
      <c r="B93" s="359"/>
      <c r="C93" s="347" t="s">
        <v>373</v>
      </c>
      <c r="D93" s="360"/>
      <c r="E93" s="361"/>
      <c r="F93" s="360"/>
      <c r="G93" s="360"/>
      <c r="H93" s="367"/>
      <c r="I93" s="362"/>
      <c r="J93" s="360"/>
      <c r="K93" s="363"/>
      <c r="L93" s="364"/>
      <c r="M93" s="364"/>
      <c r="N93" s="363"/>
      <c r="O93" s="365"/>
      <c r="P93" s="354"/>
      <c r="Q93" s="369"/>
      <c r="R93" s="356"/>
      <c r="S93" s="355"/>
      <c r="T93" s="635"/>
      <c r="U93" s="636"/>
      <c r="V93" s="319"/>
    </row>
    <row r="94" spans="1:24" hidden="1">
      <c r="B94" s="359"/>
      <c r="C94" s="366" t="str">
        <f>C91</f>
        <v>Tulangan Bawah</v>
      </c>
      <c r="D94" s="360"/>
      <c r="E94" s="361" t="str">
        <f>E91</f>
        <v>D</v>
      </c>
      <c r="F94" s="360">
        <v>19</v>
      </c>
      <c r="G94" s="360" t="s">
        <v>371</v>
      </c>
      <c r="H94" s="367">
        <v>100</v>
      </c>
      <c r="I94" s="362" t="str">
        <f>I91</f>
        <v>mm</v>
      </c>
      <c r="J94" s="360"/>
      <c r="K94" s="363"/>
      <c r="L94" s="364"/>
      <c r="M94" s="364"/>
      <c r="N94" s="363"/>
      <c r="O94" s="365"/>
      <c r="P94" s="368">
        <f>((F89-(0.03*2))+(2*(H89-50)))/1000</f>
        <v>1.5999400000000001</v>
      </c>
      <c r="Q94" s="369">
        <f>FLOOR(D89/H94+1,1)</f>
        <v>53</v>
      </c>
      <c r="R94" s="356">
        <f>Q94*P94</f>
        <v>84.796820000000011</v>
      </c>
      <c r="S94" s="355">
        <f>0.25*(22/7)*((F94/1000)^2)*7850</f>
        <v>2.2265964285714288</v>
      </c>
      <c r="T94" s="635">
        <f>S94*R94</f>
        <v>188.80829656621432</v>
      </c>
      <c r="U94" s="636"/>
      <c r="V94" s="319"/>
    </row>
    <row r="95" spans="1:24" hidden="1">
      <c r="B95" s="359"/>
      <c r="C95" s="366" t="str">
        <f>C92</f>
        <v>Tulangan Atas</v>
      </c>
      <c r="D95" s="360"/>
      <c r="E95" s="361" t="s">
        <v>18</v>
      </c>
      <c r="F95" s="360">
        <v>16</v>
      </c>
      <c r="G95" s="360" t="s">
        <v>371</v>
      </c>
      <c r="H95" s="367">
        <v>100</v>
      </c>
      <c r="I95" s="362" t="str">
        <f>I92</f>
        <v>mm</v>
      </c>
      <c r="J95" s="360"/>
      <c r="K95" s="363"/>
      <c r="L95" s="364"/>
      <c r="M95" s="364"/>
      <c r="N95" s="363"/>
      <c r="O95" s="365"/>
      <c r="P95" s="368">
        <f>((F89-(0.03*2))+(2*6*F95))/1000</f>
        <v>0.89194000000000007</v>
      </c>
      <c r="Q95" s="369">
        <f>FLOOR(D89/H95+1,1)</f>
        <v>53</v>
      </c>
      <c r="R95" s="356">
        <f>Q95*P95</f>
        <v>47.272820000000003</v>
      </c>
      <c r="S95" s="355">
        <f>0.25*(22/7)*((F95/1000)^2)*7850</f>
        <v>1.5789714285714285</v>
      </c>
      <c r="T95" s="635">
        <f>S95*R95</f>
        <v>74.642432127999996</v>
      </c>
      <c r="U95" s="636"/>
      <c r="V95" s="319"/>
    </row>
    <row r="96" spans="1:24" hidden="1">
      <c r="B96" s="370"/>
      <c r="C96" s="371"/>
      <c r="D96" s="372"/>
      <c r="E96" s="372"/>
      <c r="F96" s="372"/>
      <c r="G96" s="372"/>
      <c r="H96" s="372"/>
      <c r="I96" s="373"/>
      <c r="J96" s="372"/>
      <c r="K96" s="374"/>
      <c r="L96" s="375"/>
      <c r="M96" s="375"/>
      <c r="N96" s="374"/>
      <c r="O96" s="376"/>
      <c r="P96" s="377"/>
      <c r="Q96" s="378"/>
      <c r="R96" s="379"/>
      <c r="S96" s="380"/>
      <c r="T96" s="381"/>
      <c r="U96" s="382"/>
      <c r="V96" s="319"/>
    </row>
    <row r="97" spans="1:22" hidden="1">
      <c r="B97" s="383"/>
      <c r="C97" s="384"/>
      <c r="D97" s="384"/>
      <c r="E97" s="384"/>
      <c r="F97" s="384"/>
      <c r="G97" s="384"/>
      <c r="H97" s="384"/>
      <c r="I97" s="385"/>
      <c r="J97" s="384" t="s">
        <v>39</v>
      </c>
      <c r="K97" s="386"/>
      <c r="L97" s="387"/>
      <c r="M97" s="387"/>
      <c r="N97" s="386"/>
      <c r="O97" s="385"/>
      <c r="P97" s="388"/>
      <c r="Q97" s="389"/>
      <c r="R97" s="390"/>
      <c r="S97" s="391" t="s">
        <v>374</v>
      </c>
      <c r="T97" s="392">
        <f>SUM(T91:T96)</f>
        <v>440.97843285021429</v>
      </c>
      <c r="U97" s="393" t="s">
        <v>114</v>
      </c>
      <c r="V97" s="319" t="s">
        <v>353</v>
      </c>
    </row>
    <row r="98" spans="1:22" ht="15" hidden="1" thickBot="1">
      <c r="B98" s="394"/>
      <c r="C98" s="395"/>
      <c r="D98" s="395"/>
      <c r="E98" s="395"/>
      <c r="F98" s="395"/>
      <c r="G98" s="395"/>
      <c r="H98" s="395"/>
      <c r="I98" s="396"/>
      <c r="J98" s="395"/>
      <c r="K98" s="397"/>
      <c r="L98" s="398"/>
      <c r="M98" s="398"/>
      <c r="N98" s="397"/>
      <c r="O98" s="396"/>
      <c r="P98" s="399"/>
      <c r="Q98" s="400"/>
      <c r="R98" s="401"/>
      <c r="S98" s="402" t="s">
        <v>375</v>
      </c>
      <c r="T98" s="403">
        <f>T97*N89</f>
        <v>241.13653197551017</v>
      </c>
      <c r="U98" s="404" t="str">
        <f>+U97</f>
        <v>Kg</v>
      </c>
      <c r="V98" s="410">
        <f>((D89+F89)*2*H89/1000000)*N89</f>
        <v>3.2399179767600814</v>
      </c>
    </row>
    <row r="99" spans="1:22" hidden="1"/>
    <row r="100" spans="1:22" hidden="1">
      <c r="B100" s="324" t="s">
        <v>243</v>
      </c>
      <c r="C100" s="637" t="s">
        <v>275</v>
      </c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325" t="s">
        <v>287</v>
      </c>
      <c r="Q100" s="325" t="s">
        <v>358</v>
      </c>
      <c r="R100" s="326" t="s">
        <v>359</v>
      </c>
      <c r="S100" s="327" t="s">
        <v>360</v>
      </c>
      <c r="T100" s="637" t="s">
        <v>361</v>
      </c>
      <c r="U100" s="640"/>
      <c r="V100" s="319"/>
    </row>
    <row r="101" spans="1:22" ht="15" hidden="1" thickBot="1">
      <c r="B101" s="329">
        <v>6</v>
      </c>
      <c r="C101" s="641">
        <v>2</v>
      </c>
      <c r="D101" s="642"/>
      <c r="E101" s="642"/>
      <c r="F101" s="642"/>
      <c r="G101" s="642"/>
      <c r="H101" s="642"/>
      <c r="I101" s="642"/>
      <c r="J101" s="642"/>
      <c r="K101" s="642"/>
      <c r="L101" s="642"/>
      <c r="M101" s="642"/>
      <c r="N101" s="642"/>
      <c r="O101" s="643"/>
      <c r="P101" s="330">
        <v>3</v>
      </c>
      <c r="Q101" s="330">
        <v>4</v>
      </c>
      <c r="R101" s="331" t="s">
        <v>362</v>
      </c>
      <c r="S101" s="332">
        <v>6</v>
      </c>
      <c r="T101" s="641" t="s">
        <v>363</v>
      </c>
      <c r="U101" s="644"/>
      <c r="V101" s="319"/>
    </row>
    <row r="102" spans="1:22" hidden="1">
      <c r="B102" s="333"/>
      <c r="C102" s="334"/>
      <c r="D102" s="335"/>
      <c r="E102" s="335"/>
      <c r="F102" s="335"/>
      <c r="G102" s="335"/>
      <c r="H102" s="335"/>
      <c r="I102" s="336"/>
      <c r="J102" s="335"/>
      <c r="K102" s="337"/>
      <c r="L102" s="338"/>
      <c r="M102" s="338"/>
      <c r="N102" s="337"/>
      <c r="O102" s="339"/>
      <c r="P102" s="340"/>
      <c r="Q102" s="341"/>
      <c r="R102" s="342"/>
      <c r="S102" s="343"/>
      <c r="T102" s="344"/>
      <c r="U102" s="345"/>
      <c r="V102" s="319"/>
    </row>
    <row r="103" spans="1:22" hidden="1">
      <c r="A103" s="315" t="s">
        <v>377</v>
      </c>
      <c r="B103" s="346">
        <f>B101</f>
        <v>6</v>
      </c>
      <c r="C103" s="347" t="str">
        <f>"Pondasi Plat S"&amp;A103&amp;" - ("&amp;D103/10&amp;" x "&amp;F103/10&amp;" x "&amp;H103/10&amp;" cm) - K-250 "</f>
        <v xml:space="preserve">Pondasi Plat Setempat - (90 x 90 x 50 cm) - K-250 </v>
      </c>
      <c r="D103" s="411">
        <v>900</v>
      </c>
      <c r="E103" s="349" t="s">
        <v>34</v>
      </c>
      <c r="F103" s="348">
        <v>900</v>
      </c>
      <c r="G103" s="349" t="s">
        <v>34</v>
      </c>
      <c r="H103" s="348">
        <v>500</v>
      </c>
      <c r="I103" s="350" t="s">
        <v>364</v>
      </c>
      <c r="J103" s="350" t="s">
        <v>365</v>
      </c>
      <c r="K103" s="351">
        <f>(F103*H103*D103)/1000000000</f>
        <v>0.40500000000000003</v>
      </c>
      <c r="L103" s="352" t="s">
        <v>366</v>
      </c>
      <c r="M103" s="351" t="s">
        <v>367</v>
      </c>
      <c r="N103" s="351">
        <f>1/K103</f>
        <v>2.4691358024691357</v>
      </c>
      <c r="O103" s="353" t="s">
        <v>368</v>
      </c>
      <c r="P103" s="354"/>
      <c r="Q103" s="355"/>
      <c r="R103" s="356"/>
      <c r="S103" s="355"/>
      <c r="T103" s="357"/>
      <c r="U103" s="358"/>
      <c r="V103" s="319"/>
    </row>
    <row r="104" spans="1:22" hidden="1">
      <c r="B104" s="359"/>
      <c r="C104" s="347" t="s">
        <v>369</v>
      </c>
      <c r="D104" s="360"/>
      <c r="E104" s="361"/>
      <c r="F104" s="360"/>
      <c r="G104" s="360"/>
      <c r="H104" s="360"/>
      <c r="I104" s="362"/>
      <c r="J104" s="360"/>
      <c r="K104" s="363"/>
      <c r="L104" s="364"/>
      <c r="M104" s="364"/>
      <c r="N104" s="363"/>
      <c r="O104" s="365"/>
      <c r="P104" s="354"/>
      <c r="Q104" s="355"/>
      <c r="R104" s="356"/>
      <c r="S104" s="355"/>
      <c r="T104" s="357"/>
      <c r="U104" s="358"/>
      <c r="V104" s="319"/>
    </row>
    <row r="105" spans="1:22" hidden="1">
      <c r="B105" s="359"/>
      <c r="C105" s="366" t="s">
        <v>370</v>
      </c>
      <c r="D105" s="360"/>
      <c r="E105" s="361" t="s">
        <v>18</v>
      </c>
      <c r="F105" s="360">
        <v>19</v>
      </c>
      <c r="G105" s="360" t="s">
        <v>371</v>
      </c>
      <c r="H105" s="367">
        <v>100</v>
      </c>
      <c r="I105" s="362" t="str">
        <f>I103</f>
        <v>mm</v>
      </c>
      <c r="J105" s="360"/>
      <c r="K105" s="363"/>
      <c r="L105" s="364"/>
      <c r="M105" s="364"/>
      <c r="N105" s="363"/>
      <c r="O105" s="365"/>
      <c r="P105" s="368">
        <f>((D103-(0.03*2))+(2*(H103-50)))/1000</f>
        <v>1.7999400000000001</v>
      </c>
      <c r="Q105" s="369">
        <f>FLOOR(F103/H105+1,1)</f>
        <v>10</v>
      </c>
      <c r="R105" s="356">
        <f>Q105*P105</f>
        <v>17.999400000000001</v>
      </c>
      <c r="S105" s="355">
        <f>0.25*(22/7)*((F105/1000)^2)*7850</f>
        <v>2.2265964285714288</v>
      </c>
      <c r="T105" s="635">
        <f>S105*R105</f>
        <v>40.077399756428576</v>
      </c>
      <c r="U105" s="636"/>
      <c r="V105" s="319"/>
    </row>
    <row r="106" spans="1:22" hidden="1">
      <c r="B106" s="359"/>
      <c r="C106" s="366" t="s">
        <v>372</v>
      </c>
      <c r="D106" s="360"/>
      <c r="E106" s="361" t="s">
        <v>18</v>
      </c>
      <c r="F106" s="360">
        <v>16</v>
      </c>
      <c r="G106" s="360" t="s">
        <v>371</v>
      </c>
      <c r="H106" s="367">
        <v>100</v>
      </c>
      <c r="I106" s="362" t="str">
        <f>I105</f>
        <v>mm</v>
      </c>
      <c r="J106" s="360"/>
      <c r="K106" s="363"/>
      <c r="L106" s="364"/>
      <c r="M106" s="364"/>
      <c r="N106" s="363"/>
      <c r="O106" s="365"/>
      <c r="P106" s="368">
        <f>((D103-(0.03*2))+(2*6*F106))/1000</f>
        <v>1.0919400000000001</v>
      </c>
      <c r="Q106" s="369">
        <f>FLOOR(F103/H106+1,1)</f>
        <v>10</v>
      </c>
      <c r="R106" s="356">
        <f>Q106*P106</f>
        <v>10.919400000000001</v>
      </c>
      <c r="S106" s="355">
        <f>0.25*(22/7)*((F106/1000)^2)*7850</f>
        <v>1.5789714285714285</v>
      </c>
      <c r="T106" s="635">
        <f>S106*R106</f>
        <v>17.241420617142857</v>
      </c>
      <c r="U106" s="636"/>
      <c r="V106" s="319"/>
    </row>
    <row r="107" spans="1:22" hidden="1">
      <c r="B107" s="359"/>
      <c r="C107" s="347" t="s">
        <v>373</v>
      </c>
      <c r="D107" s="360"/>
      <c r="E107" s="361"/>
      <c r="F107" s="360"/>
      <c r="G107" s="360"/>
      <c r="H107" s="367"/>
      <c r="I107" s="362"/>
      <c r="J107" s="360"/>
      <c r="K107" s="363"/>
      <c r="L107" s="364"/>
      <c r="M107" s="364"/>
      <c r="N107" s="363"/>
      <c r="O107" s="365"/>
      <c r="P107" s="354"/>
      <c r="Q107" s="369"/>
      <c r="R107" s="356"/>
      <c r="S107" s="355"/>
      <c r="T107" s="635"/>
      <c r="U107" s="636"/>
      <c r="V107" s="319"/>
    </row>
    <row r="108" spans="1:22" hidden="1">
      <c r="B108" s="359"/>
      <c r="C108" s="366" t="str">
        <f>C105</f>
        <v>Tulangan Bawah</v>
      </c>
      <c r="D108" s="360"/>
      <c r="E108" s="361" t="str">
        <f>E105</f>
        <v>D</v>
      </c>
      <c r="F108" s="360">
        <v>19</v>
      </c>
      <c r="G108" s="360" t="s">
        <v>371</v>
      </c>
      <c r="H108" s="367">
        <v>100</v>
      </c>
      <c r="I108" s="362" t="str">
        <f>I105</f>
        <v>mm</v>
      </c>
      <c r="J108" s="360"/>
      <c r="K108" s="363"/>
      <c r="L108" s="364"/>
      <c r="M108" s="364"/>
      <c r="N108" s="363"/>
      <c r="O108" s="365"/>
      <c r="P108" s="368">
        <f>((F103-(0.03*2))+(2*(H103-50)))/1000</f>
        <v>1.7999400000000001</v>
      </c>
      <c r="Q108" s="369">
        <f>FLOOR(D103/H108+1,1)</f>
        <v>10</v>
      </c>
      <c r="R108" s="356">
        <f>Q108*P108</f>
        <v>17.999400000000001</v>
      </c>
      <c r="S108" s="355">
        <f>0.25*(22/7)*((F108/1000)^2)*7850</f>
        <v>2.2265964285714288</v>
      </c>
      <c r="T108" s="635">
        <f>S108*R108</f>
        <v>40.077399756428576</v>
      </c>
      <c r="U108" s="636"/>
      <c r="V108" s="319"/>
    </row>
    <row r="109" spans="1:22" hidden="1">
      <c r="B109" s="359"/>
      <c r="C109" s="366" t="str">
        <f>C106</f>
        <v>Tulangan Atas</v>
      </c>
      <c r="D109" s="360"/>
      <c r="E109" s="361" t="s">
        <v>18</v>
      </c>
      <c r="F109" s="360">
        <v>16</v>
      </c>
      <c r="G109" s="360" t="s">
        <v>371</v>
      </c>
      <c r="H109" s="367">
        <v>100</v>
      </c>
      <c r="I109" s="362" t="str">
        <f>I106</f>
        <v>mm</v>
      </c>
      <c r="J109" s="360"/>
      <c r="K109" s="363"/>
      <c r="L109" s="364"/>
      <c r="M109" s="364"/>
      <c r="N109" s="363"/>
      <c r="O109" s="365"/>
      <c r="P109" s="368">
        <f>((F103-(0.03*2))+(2*6*F109))/1000</f>
        <v>1.0919400000000001</v>
      </c>
      <c r="Q109" s="369">
        <f>FLOOR(D103/H109+1,1)</f>
        <v>10</v>
      </c>
      <c r="R109" s="356">
        <f>Q109*P109</f>
        <v>10.919400000000001</v>
      </c>
      <c r="S109" s="355">
        <f>0.25*(22/7)*((F109/1000)^2)*7850</f>
        <v>1.5789714285714285</v>
      </c>
      <c r="T109" s="635">
        <f>S109*R109</f>
        <v>17.241420617142857</v>
      </c>
      <c r="U109" s="636"/>
      <c r="V109" s="319"/>
    </row>
    <row r="110" spans="1:22" hidden="1">
      <c r="B110" s="370"/>
      <c r="C110" s="371"/>
      <c r="D110" s="372"/>
      <c r="E110" s="372"/>
      <c r="F110" s="372"/>
      <c r="G110" s="372"/>
      <c r="H110" s="372"/>
      <c r="I110" s="373"/>
      <c r="J110" s="372"/>
      <c r="K110" s="374"/>
      <c r="L110" s="375"/>
      <c r="M110" s="375"/>
      <c r="N110" s="374"/>
      <c r="O110" s="376"/>
      <c r="P110" s="377"/>
      <c r="Q110" s="378"/>
      <c r="R110" s="379"/>
      <c r="S110" s="380"/>
      <c r="T110" s="381"/>
      <c r="U110" s="382"/>
      <c r="V110" s="319"/>
    </row>
    <row r="111" spans="1:22" hidden="1">
      <c r="B111" s="383"/>
      <c r="C111" s="384"/>
      <c r="D111" s="384"/>
      <c r="E111" s="384"/>
      <c r="F111" s="384"/>
      <c r="G111" s="384"/>
      <c r="H111" s="384"/>
      <c r="I111" s="385"/>
      <c r="J111" s="384" t="s">
        <v>39</v>
      </c>
      <c r="K111" s="386"/>
      <c r="L111" s="387"/>
      <c r="M111" s="387"/>
      <c r="N111" s="386"/>
      <c r="O111" s="385"/>
      <c r="P111" s="388"/>
      <c r="Q111" s="389"/>
      <c r="R111" s="390"/>
      <c r="S111" s="391" t="s">
        <v>374</v>
      </c>
      <c r="T111" s="392">
        <f>SUM(T105:T110)</f>
        <v>114.63764074714288</v>
      </c>
      <c r="U111" s="393" t="s">
        <v>114</v>
      </c>
      <c r="V111" s="319" t="s">
        <v>353</v>
      </c>
    </row>
    <row r="112" spans="1:22" ht="15" hidden="1" thickBot="1">
      <c r="B112" s="394"/>
      <c r="C112" s="395"/>
      <c r="D112" s="395"/>
      <c r="E112" s="395"/>
      <c r="F112" s="395"/>
      <c r="G112" s="395"/>
      <c r="H112" s="395"/>
      <c r="I112" s="396"/>
      <c r="J112" s="395"/>
      <c r="K112" s="397"/>
      <c r="L112" s="398"/>
      <c r="M112" s="398"/>
      <c r="N112" s="397"/>
      <c r="O112" s="396"/>
      <c r="P112" s="399"/>
      <c r="Q112" s="400"/>
      <c r="R112" s="401"/>
      <c r="S112" s="402" t="s">
        <v>375</v>
      </c>
      <c r="T112" s="403">
        <f>T111*N103</f>
        <v>283.05590307936512</v>
      </c>
      <c r="U112" s="404" t="str">
        <f>+U111</f>
        <v>Kg</v>
      </c>
      <c r="V112" s="410">
        <f>((D103+F103)*2*H103/1000000)*N103</f>
        <v>4.4444444444444446</v>
      </c>
    </row>
    <row r="113" hidden="1"/>
    <row r="114" hidden="1"/>
  </sheetData>
  <mergeCells count="72">
    <mergeCell ref="T9:U9"/>
    <mergeCell ref="C3:O3"/>
    <mergeCell ref="T3:U3"/>
    <mergeCell ref="C4:O4"/>
    <mergeCell ref="T4:U4"/>
    <mergeCell ref="T8:U8"/>
    <mergeCell ref="C31:O31"/>
    <mergeCell ref="T31:U31"/>
    <mergeCell ref="T10:U10"/>
    <mergeCell ref="T11:U11"/>
    <mergeCell ref="T12:U12"/>
    <mergeCell ref="C17:O17"/>
    <mergeCell ref="T17:U17"/>
    <mergeCell ref="C18:O18"/>
    <mergeCell ref="T18:U18"/>
    <mergeCell ref="T39:U39"/>
    <mergeCell ref="T22:U22"/>
    <mergeCell ref="T23:U23"/>
    <mergeCell ref="T24:U24"/>
    <mergeCell ref="T25:U25"/>
    <mergeCell ref="T26:U26"/>
    <mergeCell ref="C32:O32"/>
    <mergeCell ref="T32:U32"/>
    <mergeCell ref="T36:U36"/>
    <mergeCell ref="T37:U37"/>
    <mergeCell ref="T38:U38"/>
    <mergeCell ref="C58:O58"/>
    <mergeCell ref="T58:U58"/>
    <mergeCell ref="T40:U40"/>
    <mergeCell ref="C45:O45"/>
    <mergeCell ref="T45:U45"/>
    <mergeCell ref="C46:O46"/>
    <mergeCell ref="T46:U46"/>
    <mergeCell ref="T50:U50"/>
    <mergeCell ref="T66:U66"/>
    <mergeCell ref="T51:U51"/>
    <mergeCell ref="T52:U52"/>
    <mergeCell ref="T53:U53"/>
    <mergeCell ref="T54:U54"/>
    <mergeCell ref="C59:O59"/>
    <mergeCell ref="T59:U59"/>
    <mergeCell ref="T63:U63"/>
    <mergeCell ref="T64:U64"/>
    <mergeCell ref="T65:U65"/>
    <mergeCell ref="C86:O86"/>
    <mergeCell ref="T86:U86"/>
    <mergeCell ref="T67:U67"/>
    <mergeCell ref="C72:O72"/>
    <mergeCell ref="T72:U72"/>
    <mergeCell ref="C73:O73"/>
    <mergeCell ref="T73:U73"/>
    <mergeCell ref="T77:U77"/>
    <mergeCell ref="T94:U94"/>
    <mergeCell ref="T78:U78"/>
    <mergeCell ref="T79:U79"/>
    <mergeCell ref="T80:U80"/>
    <mergeCell ref="T81:U81"/>
    <mergeCell ref="C87:O87"/>
    <mergeCell ref="T87:U87"/>
    <mergeCell ref="T91:U91"/>
    <mergeCell ref="T92:U92"/>
    <mergeCell ref="T93:U93"/>
    <mergeCell ref="C100:O100"/>
    <mergeCell ref="T100:U100"/>
    <mergeCell ref="C101:O101"/>
    <mergeCell ref="T101:U101"/>
    <mergeCell ref="T105:U105"/>
    <mergeCell ref="T106:U106"/>
    <mergeCell ref="T107:U107"/>
    <mergeCell ref="T108:U108"/>
    <mergeCell ref="T109:U109"/>
    <mergeCell ref="T95:U95"/>
  </mergeCells>
  <printOptions horizontalCentered="1"/>
  <pageMargins left="0.69930555555555596" right="0.69930555555555596" top="0.75" bottom="0.75" header="0.3" footer="0.3"/>
  <pageSetup paperSize="9" scale="51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59999389629810485"/>
  </sheetPr>
  <dimension ref="A1:AA92"/>
  <sheetViews>
    <sheetView view="pageBreakPreview" zoomScale="70" zoomScaleNormal="85" zoomScaleSheetLayoutView="70" workbookViewId="0">
      <selection activeCell="B43" sqref="B43:F45"/>
    </sheetView>
  </sheetViews>
  <sheetFormatPr defaultColWidth="9.08984375" defaultRowHeight="14.5"/>
  <cols>
    <col min="1" max="1" width="9.08984375" style="142"/>
    <col min="2" max="2" width="12.36328125" style="142" customWidth="1"/>
    <col min="3" max="9" width="9.08984375" style="142"/>
    <col min="10" max="13" width="7.36328125" style="142" customWidth="1"/>
    <col min="14" max="25" width="9.08984375" style="142"/>
    <col min="26" max="26" width="13.54296875" style="142" customWidth="1"/>
    <col min="27" max="16384" width="9.08984375" style="142"/>
  </cols>
  <sheetData>
    <row r="1" spans="1:20" ht="18.5">
      <c r="A1" s="618" t="s">
        <v>273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</row>
    <row r="2" spans="1:20" ht="18.5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</row>
    <row r="4" spans="1:20">
      <c r="A4" s="604" t="s">
        <v>274</v>
      </c>
      <c r="B4" s="607" t="s">
        <v>597</v>
      </c>
      <c r="C4" s="608"/>
      <c r="D4" s="608"/>
      <c r="E4" s="608"/>
      <c r="F4" s="609"/>
      <c r="G4" s="603" t="s">
        <v>276</v>
      </c>
      <c r="H4" s="603"/>
      <c r="I4" s="603"/>
      <c r="J4" s="615" t="s">
        <v>277</v>
      </c>
      <c r="K4" s="616"/>
      <c r="L4" s="616"/>
      <c r="M4" s="616"/>
      <c r="N4" s="615" t="s">
        <v>278</v>
      </c>
      <c r="O4" s="616"/>
      <c r="P4" s="617"/>
      <c r="Q4" s="143" t="s">
        <v>279</v>
      </c>
      <c r="R4" s="603" t="s">
        <v>280</v>
      </c>
      <c r="S4" s="603"/>
      <c r="T4" s="591" t="s">
        <v>281</v>
      </c>
    </row>
    <row r="5" spans="1:20">
      <c r="A5" s="605"/>
      <c r="B5" s="610"/>
      <c r="C5" s="611"/>
      <c r="D5" s="611"/>
      <c r="E5" s="611"/>
      <c r="F5" s="612"/>
      <c r="G5" s="594" t="s">
        <v>282</v>
      </c>
      <c r="H5" s="596" t="s">
        <v>283</v>
      </c>
      <c r="I5" s="598" t="s">
        <v>284</v>
      </c>
      <c r="J5" s="600" t="s">
        <v>3</v>
      </c>
      <c r="K5" s="600" t="s">
        <v>4</v>
      </c>
      <c r="L5" s="600" t="s">
        <v>5</v>
      </c>
      <c r="M5" s="600" t="s">
        <v>6</v>
      </c>
      <c r="N5" s="144" t="s">
        <v>285</v>
      </c>
      <c r="O5" s="144" t="s">
        <v>279</v>
      </c>
      <c r="P5" s="144" t="s">
        <v>286</v>
      </c>
      <c r="Q5" s="144" t="s">
        <v>287</v>
      </c>
      <c r="R5" s="600" t="s">
        <v>288</v>
      </c>
      <c r="S5" s="145" t="s">
        <v>289</v>
      </c>
      <c r="T5" s="592"/>
    </row>
    <row r="6" spans="1:20">
      <c r="A6" s="606"/>
      <c r="B6" s="613"/>
      <c r="C6" s="597"/>
      <c r="D6" s="597"/>
      <c r="E6" s="597"/>
      <c r="F6" s="614"/>
      <c r="G6" s="595"/>
      <c r="H6" s="597"/>
      <c r="I6" s="599"/>
      <c r="J6" s="601"/>
      <c r="K6" s="601"/>
      <c r="L6" s="601"/>
      <c r="M6" s="601"/>
      <c r="N6" s="146" t="s">
        <v>290</v>
      </c>
      <c r="O6" s="146" t="s">
        <v>291</v>
      </c>
      <c r="P6" s="146" t="s">
        <v>291</v>
      </c>
      <c r="Q6" s="146" t="s">
        <v>290</v>
      </c>
      <c r="R6" s="602"/>
      <c r="S6" s="146" t="s">
        <v>292</v>
      </c>
      <c r="T6" s="593"/>
    </row>
    <row r="7" spans="1:20">
      <c r="A7" s="147"/>
      <c r="B7" s="148"/>
      <c r="C7" s="149" t="s">
        <v>4</v>
      </c>
      <c r="D7" s="149"/>
      <c r="E7" s="149" t="s">
        <v>31</v>
      </c>
      <c r="F7" s="150"/>
      <c r="G7" s="151"/>
      <c r="H7" s="152"/>
      <c r="I7" s="153"/>
      <c r="J7" s="153"/>
      <c r="K7" s="153"/>
      <c r="L7" s="153"/>
      <c r="M7" s="153"/>
      <c r="N7" s="154"/>
      <c r="O7" s="154"/>
      <c r="P7" s="154"/>
      <c r="Q7" s="154"/>
      <c r="R7" s="154"/>
      <c r="S7" s="154"/>
      <c r="T7" s="155"/>
    </row>
    <row r="8" spans="1:20">
      <c r="A8" s="156" t="s">
        <v>9</v>
      </c>
      <c r="B8" s="157" t="s">
        <v>331</v>
      </c>
      <c r="C8" s="158">
        <v>0.15</v>
      </c>
      <c r="D8" s="158" t="s">
        <v>34</v>
      </c>
      <c r="E8" s="158">
        <v>0.35</v>
      </c>
      <c r="F8" s="159"/>
      <c r="G8" s="160"/>
      <c r="H8" s="161"/>
      <c r="I8" s="162"/>
      <c r="J8" s="162"/>
      <c r="K8" s="162"/>
      <c r="L8" s="162"/>
      <c r="M8" s="162"/>
      <c r="N8" s="163"/>
      <c r="O8" s="163"/>
      <c r="P8" s="163"/>
      <c r="Q8" s="163"/>
      <c r="R8" s="163"/>
      <c r="S8" s="163"/>
      <c r="T8" s="164"/>
    </row>
    <row r="9" spans="1:20">
      <c r="A9" s="165"/>
      <c r="B9" s="157"/>
      <c r="C9" s="159"/>
      <c r="D9" s="159"/>
      <c r="E9" s="159"/>
      <c r="F9" s="159"/>
      <c r="G9" s="160"/>
      <c r="H9" s="161"/>
      <c r="I9" s="162"/>
      <c r="J9" s="162"/>
      <c r="K9" s="162"/>
      <c r="L9" s="162"/>
      <c r="M9" s="162"/>
      <c r="N9" s="163"/>
      <c r="O9" s="163"/>
      <c r="P9" s="163"/>
      <c r="Q9" s="163"/>
      <c r="R9" s="163"/>
      <c r="S9" s="163"/>
      <c r="T9" s="164"/>
    </row>
    <row r="10" spans="1:20">
      <c r="A10" s="166">
        <v>1</v>
      </c>
      <c r="B10" s="167" t="s">
        <v>294</v>
      </c>
      <c r="C10" s="168"/>
      <c r="D10" s="168"/>
      <c r="E10" s="168"/>
      <c r="F10" s="168"/>
      <c r="G10" s="160"/>
      <c r="H10" s="169"/>
      <c r="I10" s="162"/>
      <c r="J10" s="162"/>
      <c r="K10" s="162"/>
      <c r="L10" s="162"/>
      <c r="M10" s="162"/>
      <c r="N10" s="163"/>
      <c r="O10" s="163"/>
      <c r="P10" s="163"/>
      <c r="Q10" s="163"/>
      <c r="R10" s="163"/>
      <c r="S10" s="163"/>
      <c r="T10" s="164"/>
    </row>
    <row r="11" spans="1:20">
      <c r="A11" s="170"/>
      <c r="B11" s="142" t="s">
        <v>295</v>
      </c>
      <c r="C11" s="168"/>
      <c r="D11" s="168" t="s">
        <v>296</v>
      </c>
      <c r="E11" s="168"/>
      <c r="F11" s="168">
        <f>1/4</f>
        <v>0.25</v>
      </c>
      <c r="G11" s="160"/>
      <c r="H11" s="169">
        <v>8</v>
      </c>
      <c r="I11" s="162">
        <v>125</v>
      </c>
      <c r="J11" s="171">
        <f>C8-0.04-0.04</f>
        <v>6.9999999999999979E-2</v>
      </c>
      <c r="K11" s="171">
        <f>E8-0.04-0.04</f>
        <v>0.27</v>
      </c>
      <c r="L11" s="171"/>
      <c r="M11" s="171"/>
      <c r="N11" s="163">
        <f>(J11+K11)*2</f>
        <v>0.67999999999999994</v>
      </c>
      <c r="O11" s="163">
        <f>F11/(I11/1000)</f>
        <v>2</v>
      </c>
      <c r="P11" s="163">
        <v>2</v>
      </c>
      <c r="Q11" s="163">
        <f t="shared" ref="Q11:Q16" si="0">N11*O11*P11</f>
        <v>2.7199999999999998</v>
      </c>
      <c r="R11" s="163">
        <f t="shared" ref="R11:R16" si="1">(H11^2)*0.006165</f>
        <v>0.39456000000000002</v>
      </c>
      <c r="S11" s="163">
        <f t="shared" ref="S11:S16" si="2">Q11*R11</f>
        <v>1.0732032</v>
      </c>
      <c r="T11" s="164"/>
    </row>
    <row r="12" spans="1:20">
      <c r="A12" s="170"/>
      <c r="B12" s="167"/>
      <c r="C12" s="168"/>
      <c r="D12" s="168"/>
      <c r="E12" s="168"/>
      <c r="F12" s="168"/>
      <c r="G12" s="160"/>
      <c r="H12" s="169"/>
      <c r="I12" s="162"/>
      <c r="J12" s="171"/>
      <c r="K12" s="171"/>
      <c r="L12" s="171"/>
      <c r="M12" s="171"/>
      <c r="N12" s="163"/>
      <c r="O12" s="163"/>
      <c r="P12" s="163"/>
      <c r="Q12" s="163"/>
      <c r="R12" s="163"/>
      <c r="S12" s="163"/>
      <c r="T12" s="164"/>
    </row>
    <row r="13" spans="1:20">
      <c r="A13" s="170"/>
      <c r="B13" s="167" t="s">
        <v>297</v>
      </c>
      <c r="C13" s="168"/>
      <c r="D13" s="168" t="s">
        <v>296</v>
      </c>
      <c r="E13" s="168"/>
      <c r="F13" s="168">
        <f>1/2</f>
        <v>0.5</v>
      </c>
      <c r="G13" s="160"/>
      <c r="H13" s="169">
        <v>8</v>
      </c>
      <c r="I13" s="162">
        <v>125</v>
      </c>
      <c r="J13" s="171">
        <f>C8-0.04-0.04</f>
        <v>6.9999999999999979E-2</v>
      </c>
      <c r="K13" s="171">
        <f>E8-0.04-0.04</f>
        <v>0.27</v>
      </c>
      <c r="L13" s="171"/>
      <c r="M13" s="171"/>
      <c r="N13" s="163">
        <f>(J13+K13)*2</f>
        <v>0.67999999999999994</v>
      </c>
      <c r="O13" s="163">
        <f>F13/(I13/1000)</f>
        <v>4</v>
      </c>
      <c r="P13" s="163">
        <v>1</v>
      </c>
      <c r="Q13" s="163">
        <f t="shared" si="0"/>
        <v>2.7199999999999998</v>
      </c>
      <c r="R13" s="163">
        <f t="shared" si="1"/>
        <v>0.39456000000000002</v>
      </c>
      <c r="S13" s="163">
        <f t="shared" si="2"/>
        <v>1.0732032</v>
      </c>
      <c r="T13" s="164"/>
    </row>
    <row r="14" spans="1:20">
      <c r="A14" s="170"/>
      <c r="B14" s="167"/>
      <c r="C14" s="168"/>
      <c r="D14" s="168"/>
      <c r="E14" s="168"/>
      <c r="F14" s="168"/>
      <c r="G14" s="160"/>
      <c r="H14" s="169"/>
      <c r="I14" s="162"/>
      <c r="J14" s="171"/>
      <c r="K14" s="171"/>
      <c r="L14" s="171"/>
      <c r="M14" s="171"/>
      <c r="N14" s="163"/>
      <c r="O14" s="163"/>
      <c r="P14" s="163"/>
      <c r="Q14" s="163"/>
      <c r="R14" s="163"/>
      <c r="S14" s="163"/>
      <c r="T14" s="164"/>
    </row>
    <row r="15" spans="1:20">
      <c r="A15" s="170"/>
      <c r="B15" s="167"/>
      <c r="C15" s="168"/>
      <c r="D15" s="168"/>
      <c r="E15" s="168"/>
      <c r="F15" s="168"/>
      <c r="G15" s="160"/>
      <c r="H15" s="169"/>
      <c r="I15" s="162"/>
      <c r="J15" s="171"/>
      <c r="K15" s="171"/>
      <c r="L15" s="171"/>
      <c r="M15" s="171"/>
      <c r="N15" s="163"/>
      <c r="O15" s="163"/>
      <c r="P15" s="163"/>
      <c r="Q15" s="163"/>
      <c r="R15" s="163"/>
      <c r="S15" s="163"/>
      <c r="T15" s="164"/>
    </row>
    <row r="16" spans="1:20">
      <c r="A16" s="166">
        <v>2</v>
      </c>
      <c r="B16" s="167" t="s">
        <v>298</v>
      </c>
      <c r="C16" s="168"/>
      <c r="D16" s="168" t="s">
        <v>296</v>
      </c>
      <c r="E16" s="168"/>
      <c r="F16" s="168"/>
      <c r="G16" s="160">
        <v>6</v>
      </c>
      <c r="H16" s="169">
        <v>13</v>
      </c>
      <c r="I16" s="162"/>
      <c r="J16" s="171">
        <v>1</v>
      </c>
      <c r="K16" s="171"/>
      <c r="L16" s="171"/>
      <c r="M16" s="171"/>
      <c r="N16" s="163">
        <v>1</v>
      </c>
      <c r="O16" s="163">
        <f>G16</f>
        <v>6</v>
      </c>
      <c r="P16" s="163">
        <v>1</v>
      </c>
      <c r="Q16" s="163">
        <f t="shared" si="0"/>
        <v>6</v>
      </c>
      <c r="R16" s="163">
        <f t="shared" si="1"/>
        <v>1.041885</v>
      </c>
      <c r="S16" s="163">
        <f t="shared" si="2"/>
        <v>6.2513100000000001</v>
      </c>
      <c r="T16" s="164"/>
    </row>
    <row r="17" spans="1:27">
      <c r="A17" s="170"/>
      <c r="B17" s="167"/>
      <c r="C17" s="168"/>
      <c r="D17" s="168"/>
      <c r="E17" s="168"/>
      <c r="F17" s="168"/>
      <c r="G17" s="160"/>
      <c r="H17" s="169"/>
      <c r="I17" s="162"/>
      <c r="J17" s="171"/>
      <c r="K17" s="171"/>
      <c r="L17" s="171"/>
      <c r="M17" s="171"/>
      <c r="N17" s="163"/>
      <c r="O17" s="163"/>
      <c r="P17" s="163"/>
      <c r="Q17" s="163"/>
      <c r="R17" s="163"/>
      <c r="S17" s="163"/>
      <c r="T17" s="164"/>
    </row>
    <row r="18" spans="1:27">
      <c r="A18" s="170"/>
      <c r="B18" s="167"/>
      <c r="C18" s="168"/>
      <c r="D18" s="168"/>
      <c r="E18" s="168"/>
      <c r="F18" s="168"/>
      <c r="G18" s="160"/>
      <c r="H18" s="169"/>
      <c r="I18" s="162"/>
      <c r="J18" s="171"/>
      <c r="K18" s="171"/>
      <c r="L18" s="171"/>
      <c r="M18" s="171"/>
      <c r="N18" s="163"/>
      <c r="O18" s="163"/>
      <c r="P18" s="163"/>
      <c r="Q18" s="163"/>
      <c r="R18" s="163"/>
      <c r="S18" s="163"/>
      <c r="T18" s="164"/>
    </row>
    <row r="19" spans="1:27">
      <c r="A19" s="170"/>
      <c r="B19" s="167"/>
      <c r="C19" s="168"/>
      <c r="D19" s="168"/>
      <c r="E19" s="168"/>
      <c r="F19" s="168"/>
      <c r="G19" s="160"/>
      <c r="H19" s="169"/>
      <c r="I19" s="162"/>
      <c r="J19" s="171"/>
      <c r="K19" s="171"/>
      <c r="L19" s="171"/>
      <c r="M19" s="171"/>
      <c r="N19" s="163"/>
      <c r="O19" s="163"/>
      <c r="P19" s="163"/>
      <c r="Q19" s="163"/>
      <c r="R19" s="163"/>
      <c r="S19" s="163"/>
      <c r="T19" s="164"/>
    </row>
    <row r="20" spans="1:27">
      <c r="A20" s="172"/>
      <c r="B20" s="167"/>
      <c r="C20" s="168"/>
      <c r="D20" s="168"/>
      <c r="E20" s="168"/>
      <c r="F20" s="168"/>
      <c r="G20" s="160"/>
      <c r="H20" s="169"/>
      <c r="I20" s="162"/>
      <c r="J20" s="171"/>
      <c r="K20" s="173"/>
      <c r="L20" s="171"/>
      <c r="M20" s="171"/>
      <c r="N20" s="163"/>
      <c r="O20" s="163"/>
      <c r="P20" s="163"/>
      <c r="Q20" s="163"/>
      <c r="R20" s="163"/>
      <c r="S20" s="163"/>
      <c r="T20" s="164"/>
    </row>
    <row r="21" spans="1:27">
      <c r="A21" s="172"/>
      <c r="B21" s="167"/>
      <c r="C21" s="168"/>
      <c r="D21" s="168"/>
      <c r="E21" s="168"/>
      <c r="F21" s="168"/>
      <c r="G21" s="160"/>
      <c r="H21" s="169"/>
      <c r="I21" s="162"/>
      <c r="J21" s="171"/>
      <c r="K21" s="171"/>
      <c r="L21" s="171"/>
      <c r="M21" s="171"/>
      <c r="N21" s="163"/>
      <c r="O21" s="163"/>
      <c r="P21" s="163"/>
      <c r="Q21" s="163"/>
      <c r="R21" s="163"/>
      <c r="S21" s="163"/>
      <c r="T21" s="164"/>
    </row>
    <row r="22" spans="1:27">
      <c r="A22" s="170"/>
      <c r="B22" s="167"/>
      <c r="C22" s="168"/>
      <c r="D22" s="168"/>
      <c r="E22" s="168"/>
      <c r="F22" s="168"/>
      <c r="G22" s="160"/>
      <c r="H22" s="169"/>
      <c r="I22" s="162"/>
      <c r="J22" s="171"/>
      <c r="K22" s="171"/>
      <c r="L22" s="171"/>
      <c r="M22" s="171"/>
      <c r="N22" s="163"/>
      <c r="O22" s="163"/>
      <c r="P22" s="163"/>
      <c r="Q22" s="163"/>
      <c r="R22" s="163"/>
      <c r="S22" s="163"/>
      <c r="T22" s="164"/>
    </row>
    <row r="23" spans="1:27">
      <c r="A23" s="174"/>
      <c r="B23" s="175"/>
      <c r="C23" s="176"/>
      <c r="D23" s="176"/>
      <c r="E23" s="176"/>
      <c r="F23" s="176"/>
      <c r="G23" s="177"/>
      <c r="H23" s="178"/>
      <c r="I23" s="179"/>
      <c r="J23" s="179"/>
      <c r="K23" s="179"/>
      <c r="L23" s="179"/>
      <c r="M23" s="179"/>
      <c r="N23" s="180"/>
      <c r="O23" s="180"/>
      <c r="P23" s="180"/>
      <c r="Q23" s="180"/>
      <c r="R23" s="180"/>
      <c r="S23" s="180"/>
      <c r="T23" s="181"/>
    </row>
    <row r="24" spans="1:27">
      <c r="A24" s="182"/>
      <c r="B24" s="167"/>
      <c r="C24" s="168"/>
      <c r="D24" s="168"/>
      <c r="E24" s="168"/>
      <c r="F24" s="168"/>
      <c r="G24" s="160"/>
      <c r="H24" s="161"/>
      <c r="I24" s="162"/>
      <c r="J24" s="162"/>
      <c r="K24" s="162"/>
      <c r="L24" s="162"/>
      <c r="M24" s="162"/>
      <c r="N24" s="163"/>
      <c r="O24" s="163"/>
      <c r="P24" s="163"/>
      <c r="Q24" s="163"/>
      <c r="R24" s="163"/>
      <c r="S24" s="163"/>
      <c r="T24" s="164"/>
    </row>
    <row r="25" spans="1:27">
      <c r="A25" s="182"/>
      <c r="B25" s="167"/>
      <c r="C25" s="168"/>
      <c r="D25" s="168"/>
      <c r="E25" s="168"/>
      <c r="F25" s="168"/>
      <c r="G25" s="160"/>
      <c r="H25" s="169" t="s">
        <v>302</v>
      </c>
      <c r="I25" s="162">
        <v>8</v>
      </c>
      <c r="J25" s="162"/>
      <c r="K25" s="162"/>
      <c r="L25" s="162"/>
      <c r="M25" s="162"/>
      <c r="N25" s="183" t="s">
        <v>303</v>
      </c>
      <c r="O25" s="184">
        <v>12</v>
      </c>
      <c r="P25" s="185" t="s">
        <v>304</v>
      </c>
      <c r="Q25" s="186">
        <f>SUM(Q11:Q13)/O25</f>
        <v>0.45333333333333331</v>
      </c>
      <c r="R25" s="163" t="s">
        <v>305</v>
      </c>
      <c r="S25" s="186">
        <f>SUM(S11:S13)</f>
        <v>2.1464064</v>
      </c>
      <c r="T25" s="187" t="s">
        <v>85</v>
      </c>
    </row>
    <row r="26" spans="1:27">
      <c r="A26" s="182"/>
      <c r="B26" s="167"/>
      <c r="C26" s="168"/>
      <c r="D26" s="168"/>
      <c r="E26" s="168"/>
      <c r="F26" s="168"/>
      <c r="G26" s="160"/>
      <c r="H26" s="169" t="s">
        <v>18</v>
      </c>
      <c r="I26" s="162">
        <v>13</v>
      </c>
      <c r="J26" s="162"/>
      <c r="K26" s="162"/>
      <c r="L26" s="162"/>
      <c r="M26" s="162"/>
      <c r="N26" s="183" t="s">
        <v>303</v>
      </c>
      <c r="O26" s="184">
        <v>12</v>
      </c>
      <c r="P26" s="185" t="s">
        <v>304</v>
      </c>
      <c r="Q26" s="186">
        <f>Q16/O26</f>
        <v>0.5</v>
      </c>
      <c r="R26" s="163" t="s">
        <v>305</v>
      </c>
      <c r="S26" s="186">
        <f>S16</f>
        <v>6.2513100000000001</v>
      </c>
      <c r="T26" s="187" t="s">
        <v>85</v>
      </c>
    </row>
    <row r="27" spans="1:27">
      <c r="A27" s="189"/>
      <c r="B27" s="175"/>
      <c r="C27" s="176"/>
      <c r="D27" s="176"/>
      <c r="E27" s="176"/>
      <c r="F27" s="176"/>
      <c r="G27" s="177"/>
      <c r="H27" s="178"/>
      <c r="I27" s="179"/>
      <c r="J27" s="179"/>
      <c r="K27" s="179"/>
      <c r="L27" s="179"/>
      <c r="M27" s="179"/>
      <c r="N27" s="180"/>
      <c r="O27" s="180"/>
      <c r="P27" s="180"/>
      <c r="Q27" s="180"/>
      <c r="R27" s="180"/>
      <c r="S27" s="180"/>
      <c r="T27" s="181"/>
    </row>
    <row r="28" spans="1:27">
      <c r="A28" s="190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2" t="s">
        <v>306</v>
      </c>
      <c r="S28" s="193">
        <f>SUM(S25:S26)</f>
        <v>8.3977164000000002</v>
      </c>
      <c r="T28" s="194" t="s">
        <v>85</v>
      </c>
    </row>
    <row r="29" spans="1:27">
      <c r="A29" s="195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7"/>
    </row>
    <row r="30" spans="1:27">
      <c r="A30" s="195"/>
      <c r="C30" s="196"/>
      <c r="D30" s="196"/>
      <c r="E30" s="196"/>
      <c r="F30" s="198" t="s">
        <v>319</v>
      </c>
      <c r="G30" s="196"/>
      <c r="H30" s="196"/>
      <c r="I30" s="196" t="s">
        <v>296</v>
      </c>
      <c r="J30" s="199" t="s">
        <v>307</v>
      </c>
      <c r="K30" s="199" t="s">
        <v>308</v>
      </c>
      <c r="L30" s="199" t="s">
        <v>309</v>
      </c>
      <c r="M30" s="199" t="s">
        <v>34</v>
      </c>
      <c r="N30" s="199" t="s">
        <v>310</v>
      </c>
      <c r="Q30" s="196"/>
      <c r="R30" s="196"/>
      <c r="S30" s="196"/>
      <c r="T30" s="197"/>
      <c r="Y30" s="202"/>
      <c r="Z30" s="203"/>
    </row>
    <row r="31" spans="1:27">
      <c r="A31" s="195"/>
      <c r="C31" s="196"/>
      <c r="D31" s="196"/>
      <c r="E31" s="196"/>
      <c r="F31" s="196"/>
      <c r="G31" s="196"/>
      <c r="H31" s="196"/>
      <c r="I31" s="196" t="s">
        <v>296</v>
      </c>
      <c r="J31" s="199">
        <v>1</v>
      </c>
      <c r="K31" s="199" t="s">
        <v>308</v>
      </c>
      <c r="L31" s="199">
        <f>C8</f>
        <v>0.15</v>
      </c>
      <c r="M31" s="199" t="s">
        <v>34</v>
      </c>
      <c r="N31" s="199">
        <f>E8</f>
        <v>0.35</v>
      </c>
      <c r="Q31" s="196"/>
      <c r="R31" s="196"/>
      <c r="S31" s="196"/>
      <c r="T31" s="197"/>
      <c r="AA31" s="202"/>
    </row>
    <row r="32" spans="1:27">
      <c r="A32" s="195"/>
      <c r="C32" s="196"/>
      <c r="D32" s="196"/>
      <c r="E32" s="196"/>
      <c r="F32" s="196"/>
      <c r="G32" s="196"/>
      <c r="H32" s="196"/>
      <c r="I32" s="196" t="s">
        <v>296</v>
      </c>
      <c r="J32" s="219">
        <f>J31/(L31*N31)</f>
        <v>19.047619047619047</v>
      </c>
      <c r="K32" s="199" t="s">
        <v>49</v>
      </c>
      <c r="L32" s="196"/>
      <c r="M32" s="196"/>
      <c r="N32" s="196"/>
      <c r="O32" s="196"/>
      <c r="P32" s="196"/>
      <c r="Q32" s="196"/>
      <c r="R32" s="196"/>
      <c r="S32" s="196"/>
      <c r="T32" s="197"/>
    </row>
    <row r="33" spans="1:25">
      <c r="A33" s="195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7"/>
    </row>
    <row r="34" spans="1:25">
      <c r="A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7"/>
      <c r="X34" s="221"/>
      <c r="Y34" s="202"/>
    </row>
    <row r="35" spans="1:25">
      <c r="A35" s="195"/>
      <c r="C35" s="196"/>
      <c r="D35" s="196"/>
      <c r="E35" s="196"/>
      <c r="F35" s="196" t="s">
        <v>312</v>
      </c>
      <c r="G35" s="196"/>
      <c r="H35" s="196"/>
      <c r="I35" s="196" t="s">
        <v>296</v>
      </c>
      <c r="J35" s="196" t="s">
        <v>311</v>
      </c>
      <c r="K35" s="199" t="s">
        <v>34</v>
      </c>
      <c r="L35" s="199" t="s">
        <v>307</v>
      </c>
      <c r="M35" s="199" t="s">
        <v>34</v>
      </c>
      <c r="N35" s="199" t="s">
        <v>309</v>
      </c>
      <c r="O35" s="199" t="s">
        <v>34</v>
      </c>
      <c r="P35" s="199" t="s">
        <v>313</v>
      </c>
      <c r="Q35" s="196"/>
      <c r="R35" s="196"/>
      <c r="S35" s="196"/>
      <c r="T35" s="197"/>
    </row>
    <row r="36" spans="1:25">
      <c r="A36" s="195"/>
      <c r="B36" s="196"/>
      <c r="C36" s="196"/>
      <c r="D36" s="204"/>
      <c r="E36" s="204"/>
      <c r="F36" s="196"/>
      <c r="G36" s="196"/>
      <c r="H36" s="196"/>
      <c r="I36" s="196" t="s">
        <v>296</v>
      </c>
      <c r="J36" s="196">
        <v>1</v>
      </c>
      <c r="K36" s="199" t="s">
        <v>34</v>
      </c>
      <c r="L36" s="199">
        <v>1</v>
      </c>
      <c r="M36" s="199" t="s">
        <v>34</v>
      </c>
      <c r="N36" s="199">
        <f>E8</f>
        <v>0.35</v>
      </c>
      <c r="O36" s="199" t="s">
        <v>34</v>
      </c>
      <c r="P36" s="199">
        <v>2</v>
      </c>
      <c r="Q36" s="196"/>
      <c r="R36" s="196"/>
      <c r="S36" s="196"/>
      <c r="T36" s="197"/>
    </row>
    <row r="37" spans="1:25">
      <c r="A37" s="195"/>
      <c r="B37" s="196"/>
      <c r="C37" s="196"/>
      <c r="D37" s="204"/>
      <c r="E37" s="204"/>
      <c r="F37" s="196"/>
      <c r="G37" s="196"/>
      <c r="H37" s="196"/>
      <c r="I37" s="196" t="s">
        <v>296</v>
      </c>
      <c r="J37" s="201">
        <f>J36*L36*N36*P36</f>
        <v>0.7</v>
      </c>
      <c r="K37" s="199" t="s">
        <v>10</v>
      </c>
      <c r="L37" s="196"/>
      <c r="M37" s="196"/>
      <c r="N37" s="196"/>
      <c r="O37" s="196"/>
      <c r="P37" s="196"/>
      <c r="Q37" s="196"/>
      <c r="R37" s="196"/>
      <c r="S37" s="196"/>
      <c r="T37" s="197"/>
    </row>
    <row r="38" spans="1:25">
      <c r="A38" s="195"/>
      <c r="B38" s="196"/>
      <c r="C38" s="196"/>
      <c r="D38" s="204"/>
      <c r="E38" s="204"/>
      <c r="F38" s="196"/>
      <c r="G38" s="196"/>
      <c r="H38" s="196"/>
      <c r="I38" s="205"/>
      <c r="J38" s="206"/>
      <c r="K38" s="205"/>
      <c r="L38" s="196"/>
      <c r="M38" s="196"/>
      <c r="N38" s="196"/>
      <c r="O38" s="196"/>
      <c r="P38" s="196"/>
      <c r="Q38" s="196"/>
      <c r="R38" s="196"/>
      <c r="S38" s="196"/>
      <c r="T38" s="197"/>
    </row>
    <row r="39" spans="1:25">
      <c r="A39" s="195"/>
      <c r="B39" s="196"/>
      <c r="C39" s="196"/>
      <c r="D39" s="196"/>
      <c r="E39" s="196"/>
      <c r="F39" s="207" t="s">
        <v>314</v>
      </c>
      <c r="G39" s="207"/>
      <c r="H39" s="207"/>
      <c r="I39" s="207"/>
      <c r="J39" s="207"/>
      <c r="K39" s="207"/>
      <c r="L39" s="196"/>
      <c r="M39" s="196"/>
      <c r="N39" s="196"/>
      <c r="O39" s="196"/>
      <c r="P39" s="196"/>
      <c r="Q39" s="196"/>
      <c r="R39" s="196"/>
      <c r="S39" s="196"/>
      <c r="T39" s="197"/>
    </row>
    <row r="40" spans="1:25">
      <c r="A40" s="208"/>
      <c r="F40" s="209" t="s">
        <v>315</v>
      </c>
      <c r="G40" s="210"/>
      <c r="H40" s="210"/>
      <c r="I40" s="210" t="s">
        <v>296</v>
      </c>
      <c r="J40" s="211">
        <f>S28*J32</f>
        <v>159.95650285714285</v>
      </c>
      <c r="K40" s="210" t="s">
        <v>85</v>
      </c>
      <c r="T40" s="212"/>
    </row>
    <row r="41" spans="1:25" ht="15" thickBot="1">
      <c r="A41" s="213"/>
      <c r="B41" s="214"/>
      <c r="C41" s="214"/>
      <c r="D41" s="214"/>
      <c r="E41" s="214"/>
      <c r="F41" s="215" t="s">
        <v>316</v>
      </c>
      <c r="G41" s="216"/>
      <c r="H41" s="216"/>
      <c r="I41" s="216" t="s">
        <v>296</v>
      </c>
      <c r="J41" s="222">
        <f>J32*J37/2</f>
        <v>6.6666666666666661</v>
      </c>
      <c r="K41" s="216" t="s">
        <v>10</v>
      </c>
      <c r="L41" s="214"/>
      <c r="M41" s="214"/>
      <c r="N41" s="214"/>
      <c r="O41" s="214"/>
      <c r="P41" s="214"/>
      <c r="Q41" s="214"/>
      <c r="R41" s="214"/>
      <c r="S41" s="214"/>
      <c r="T41" s="218"/>
    </row>
    <row r="42" spans="1:25" ht="15" thickBot="1"/>
    <row r="43" spans="1:25">
      <c r="A43" s="604" t="s">
        <v>274</v>
      </c>
      <c r="B43" s="607" t="s">
        <v>597</v>
      </c>
      <c r="C43" s="608"/>
      <c r="D43" s="608"/>
      <c r="E43" s="608"/>
      <c r="F43" s="609"/>
      <c r="G43" s="603" t="s">
        <v>276</v>
      </c>
      <c r="H43" s="603"/>
      <c r="I43" s="603"/>
      <c r="J43" s="615" t="s">
        <v>277</v>
      </c>
      <c r="K43" s="616"/>
      <c r="L43" s="616"/>
      <c r="M43" s="616"/>
      <c r="N43" s="615" t="s">
        <v>278</v>
      </c>
      <c r="O43" s="616"/>
      <c r="P43" s="617"/>
      <c r="Q43" s="143" t="s">
        <v>279</v>
      </c>
      <c r="R43" s="603" t="s">
        <v>280</v>
      </c>
      <c r="S43" s="603"/>
      <c r="T43" s="591" t="s">
        <v>281</v>
      </c>
    </row>
    <row r="44" spans="1:25">
      <c r="A44" s="605"/>
      <c r="B44" s="610"/>
      <c r="C44" s="611"/>
      <c r="D44" s="611"/>
      <c r="E44" s="611"/>
      <c r="F44" s="612"/>
      <c r="G44" s="594" t="s">
        <v>282</v>
      </c>
      <c r="H44" s="596" t="s">
        <v>283</v>
      </c>
      <c r="I44" s="598" t="s">
        <v>284</v>
      </c>
      <c r="J44" s="600" t="s">
        <v>3</v>
      </c>
      <c r="K44" s="600" t="s">
        <v>4</v>
      </c>
      <c r="L44" s="600" t="s">
        <v>5</v>
      </c>
      <c r="M44" s="600" t="s">
        <v>6</v>
      </c>
      <c r="N44" s="144" t="s">
        <v>285</v>
      </c>
      <c r="O44" s="144" t="s">
        <v>279</v>
      </c>
      <c r="P44" s="144" t="s">
        <v>286</v>
      </c>
      <c r="Q44" s="144" t="s">
        <v>287</v>
      </c>
      <c r="R44" s="600" t="s">
        <v>288</v>
      </c>
      <c r="S44" s="145" t="s">
        <v>289</v>
      </c>
      <c r="T44" s="592"/>
    </row>
    <row r="45" spans="1:25">
      <c r="A45" s="606"/>
      <c r="B45" s="613"/>
      <c r="C45" s="597"/>
      <c r="D45" s="597"/>
      <c r="E45" s="597"/>
      <c r="F45" s="614"/>
      <c r="G45" s="595"/>
      <c r="H45" s="597"/>
      <c r="I45" s="599"/>
      <c r="J45" s="601"/>
      <c r="K45" s="601"/>
      <c r="L45" s="601"/>
      <c r="M45" s="601"/>
      <c r="N45" s="146" t="s">
        <v>290</v>
      </c>
      <c r="O45" s="146" t="s">
        <v>291</v>
      </c>
      <c r="P45" s="146" t="s">
        <v>291</v>
      </c>
      <c r="Q45" s="146" t="s">
        <v>290</v>
      </c>
      <c r="R45" s="602"/>
      <c r="S45" s="146" t="s">
        <v>292</v>
      </c>
      <c r="T45" s="593"/>
    </row>
    <row r="46" spans="1:25">
      <c r="A46" s="147"/>
      <c r="B46" s="148"/>
      <c r="C46" s="149" t="s">
        <v>4</v>
      </c>
      <c r="D46" s="149"/>
      <c r="E46" s="149" t="s">
        <v>31</v>
      </c>
      <c r="F46" s="150"/>
      <c r="G46" s="151"/>
      <c r="H46" s="152"/>
      <c r="I46" s="153"/>
      <c r="J46" s="153"/>
      <c r="K46" s="153"/>
      <c r="L46" s="153"/>
      <c r="M46" s="153"/>
      <c r="N46" s="154"/>
      <c r="O46" s="154"/>
      <c r="P46" s="154"/>
      <c r="Q46" s="154"/>
      <c r="R46" s="154"/>
      <c r="S46" s="154"/>
      <c r="T46" s="155"/>
    </row>
    <row r="47" spans="1:25">
      <c r="A47" s="156" t="s">
        <v>9</v>
      </c>
      <c r="B47" s="157" t="s">
        <v>332</v>
      </c>
      <c r="C47" s="158">
        <v>0.15</v>
      </c>
      <c r="D47" s="158" t="s">
        <v>34</v>
      </c>
      <c r="E47" s="158">
        <v>0.3</v>
      </c>
      <c r="F47" s="159"/>
      <c r="G47" s="160"/>
      <c r="H47" s="161"/>
      <c r="I47" s="162"/>
      <c r="J47" s="162"/>
      <c r="K47" s="162"/>
      <c r="L47" s="162"/>
      <c r="M47" s="162"/>
      <c r="N47" s="163"/>
      <c r="O47" s="163"/>
      <c r="P47" s="163"/>
      <c r="Q47" s="163"/>
      <c r="R47" s="163"/>
      <c r="S47" s="163"/>
      <c r="T47" s="164"/>
    </row>
    <row r="48" spans="1:25">
      <c r="A48" s="165"/>
      <c r="B48" s="157"/>
      <c r="C48" s="159"/>
      <c r="D48" s="159"/>
      <c r="E48" s="159"/>
      <c r="F48" s="159"/>
      <c r="G48" s="160"/>
      <c r="H48" s="161"/>
      <c r="I48" s="162"/>
      <c r="J48" s="162"/>
      <c r="K48" s="162"/>
      <c r="L48" s="162"/>
      <c r="M48" s="162"/>
      <c r="N48" s="163"/>
      <c r="O48" s="163"/>
      <c r="P48" s="163"/>
      <c r="Q48" s="163"/>
      <c r="R48" s="163"/>
      <c r="S48" s="163"/>
      <c r="T48" s="164"/>
    </row>
    <row r="49" spans="1:20">
      <c r="A49" s="166">
        <v>1</v>
      </c>
      <c r="B49" s="167" t="s">
        <v>294</v>
      </c>
      <c r="C49" s="168"/>
      <c r="D49" s="168"/>
      <c r="E49" s="168"/>
      <c r="F49" s="168"/>
      <c r="G49" s="160"/>
      <c r="H49" s="169"/>
      <c r="I49" s="162"/>
      <c r="J49" s="162"/>
      <c r="K49" s="162"/>
      <c r="L49" s="162"/>
      <c r="M49" s="162"/>
      <c r="N49" s="163"/>
      <c r="O49" s="163"/>
      <c r="P49" s="163"/>
      <c r="Q49" s="163"/>
      <c r="R49" s="163"/>
      <c r="S49" s="163"/>
      <c r="T49" s="164"/>
    </row>
    <row r="50" spans="1:20">
      <c r="A50" s="170"/>
      <c r="B50" s="142" t="s">
        <v>295</v>
      </c>
      <c r="C50" s="168"/>
      <c r="D50" s="168" t="s">
        <v>296</v>
      </c>
      <c r="E50" s="168"/>
      <c r="F50" s="168">
        <f>1/4</f>
        <v>0.25</v>
      </c>
      <c r="G50" s="160"/>
      <c r="H50" s="169">
        <v>8</v>
      </c>
      <c r="I50" s="162">
        <v>125</v>
      </c>
      <c r="J50" s="171">
        <f>C47-0.04-0.04</f>
        <v>6.9999999999999979E-2</v>
      </c>
      <c r="K50" s="171">
        <f>E47-0.04-0.04</f>
        <v>0.22</v>
      </c>
      <c r="L50" s="171"/>
      <c r="M50" s="171"/>
      <c r="N50" s="163">
        <f>(J50+K50)*2</f>
        <v>0.57999999999999996</v>
      </c>
      <c r="O50" s="163">
        <f>F50/(I50/1000)</f>
        <v>2</v>
      </c>
      <c r="P50" s="163">
        <v>2</v>
      </c>
      <c r="Q50" s="163">
        <f t="shared" ref="Q50" si="3">N50*O50*P50</f>
        <v>2.3199999999999998</v>
      </c>
      <c r="R50" s="163">
        <f t="shared" ref="R50" si="4">(H50^2)*0.006165</f>
        <v>0.39456000000000002</v>
      </c>
      <c r="S50" s="163">
        <f t="shared" ref="S50" si="5">Q50*R50</f>
        <v>0.91537919999999995</v>
      </c>
      <c r="T50" s="164"/>
    </row>
    <row r="51" spans="1:20">
      <c r="A51" s="170"/>
      <c r="B51" s="167"/>
      <c r="C51" s="168"/>
      <c r="D51" s="168"/>
      <c r="E51" s="168"/>
      <c r="F51" s="168"/>
      <c r="G51" s="160"/>
      <c r="H51" s="169"/>
      <c r="I51" s="162"/>
      <c r="J51" s="171"/>
      <c r="K51" s="171"/>
      <c r="L51" s="171"/>
      <c r="M51" s="171"/>
      <c r="N51" s="163"/>
      <c r="O51" s="163"/>
      <c r="P51" s="163"/>
      <c r="Q51" s="163"/>
      <c r="R51" s="163"/>
      <c r="S51" s="163"/>
      <c r="T51" s="164"/>
    </row>
    <row r="52" spans="1:20">
      <c r="A52" s="170"/>
      <c r="B52" s="167" t="s">
        <v>297</v>
      </c>
      <c r="C52" s="168"/>
      <c r="D52" s="168" t="s">
        <v>296</v>
      </c>
      <c r="E52" s="168"/>
      <c r="F52" s="168">
        <f>1/2</f>
        <v>0.5</v>
      </c>
      <c r="G52" s="160"/>
      <c r="H52" s="169">
        <v>8</v>
      </c>
      <c r="I52" s="162">
        <v>125</v>
      </c>
      <c r="J52" s="171">
        <f>C47-0.04-0.04</f>
        <v>6.9999999999999979E-2</v>
      </c>
      <c r="K52" s="171">
        <f>E47-0.04-0.04</f>
        <v>0.22</v>
      </c>
      <c r="L52" s="171"/>
      <c r="M52" s="171"/>
      <c r="N52" s="163">
        <f>(J52+K52)*2</f>
        <v>0.57999999999999996</v>
      </c>
      <c r="O52" s="163">
        <f>F52/(I52/1000)</f>
        <v>4</v>
      </c>
      <c r="P52" s="163">
        <v>1</v>
      </c>
      <c r="Q52" s="163">
        <f t="shared" ref="Q52" si="6">N52*O52*P52</f>
        <v>2.3199999999999998</v>
      </c>
      <c r="R52" s="163">
        <f t="shared" ref="R52" si="7">(H52^2)*0.006165</f>
        <v>0.39456000000000002</v>
      </c>
      <c r="S52" s="163">
        <f t="shared" ref="S52" si="8">Q52*R52</f>
        <v>0.91537919999999995</v>
      </c>
      <c r="T52" s="164"/>
    </row>
    <row r="53" spans="1:20">
      <c r="A53" s="170"/>
      <c r="B53" s="167"/>
      <c r="C53" s="168"/>
      <c r="D53" s="168"/>
      <c r="E53" s="168"/>
      <c r="F53" s="168"/>
      <c r="G53" s="160"/>
      <c r="H53" s="169"/>
      <c r="I53" s="162"/>
      <c r="J53" s="171"/>
      <c r="K53" s="171"/>
      <c r="L53" s="171"/>
      <c r="M53" s="171"/>
      <c r="N53" s="163"/>
      <c r="O53" s="163"/>
      <c r="P53" s="163"/>
      <c r="Q53" s="163"/>
      <c r="R53" s="163"/>
      <c r="S53" s="163"/>
      <c r="T53" s="164"/>
    </row>
    <row r="54" spans="1:20">
      <c r="A54" s="170"/>
      <c r="B54" s="167"/>
      <c r="C54" s="168"/>
      <c r="D54" s="168"/>
      <c r="E54" s="168"/>
      <c r="F54" s="168"/>
      <c r="G54" s="160"/>
      <c r="H54" s="169"/>
      <c r="I54" s="162"/>
      <c r="J54" s="171"/>
      <c r="K54" s="171"/>
      <c r="L54" s="171"/>
      <c r="M54" s="171"/>
      <c r="N54" s="163"/>
      <c r="O54" s="163"/>
      <c r="P54" s="163"/>
      <c r="Q54" s="163"/>
      <c r="R54" s="163"/>
      <c r="S54" s="163"/>
      <c r="T54" s="164"/>
    </row>
    <row r="55" spans="1:20">
      <c r="A55" s="166">
        <v>2</v>
      </c>
      <c r="B55" s="167" t="s">
        <v>298</v>
      </c>
      <c r="C55" s="168"/>
      <c r="D55" s="168" t="s">
        <v>296</v>
      </c>
      <c r="E55" s="168"/>
      <c r="F55" s="168"/>
      <c r="G55" s="160">
        <v>6</v>
      </c>
      <c r="H55" s="169">
        <v>13</v>
      </c>
      <c r="I55" s="162"/>
      <c r="J55" s="171">
        <v>1</v>
      </c>
      <c r="K55" s="171"/>
      <c r="L55" s="171"/>
      <c r="M55" s="171"/>
      <c r="N55" s="163">
        <v>1</v>
      </c>
      <c r="O55" s="163">
        <f>G55</f>
        <v>6</v>
      </c>
      <c r="P55" s="163">
        <v>1</v>
      </c>
      <c r="Q55" s="163">
        <f t="shared" ref="Q55" si="9">N55*O55*P55</f>
        <v>6</v>
      </c>
      <c r="R55" s="163">
        <f t="shared" ref="R55" si="10">(H55^2)*0.006165</f>
        <v>1.041885</v>
      </c>
      <c r="S55" s="163">
        <f t="shared" ref="S55" si="11">Q55*R55</f>
        <v>6.2513100000000001</v>
      </c>
      <c r="T55" s="164"/>
    </row>
    <row r="56" spans="1:20">
      <c r="A56" s="170"/>
      <c r="B56" s="167"/>
      <c r="C56" s="168"/>
      <c r="D56" s="168"/>
      <c r="E56" s="168"/>
      <c r="F56" s="168"/>
      <c r="G56" s="160"/>
      <c r="H56" s="169"/>
      <c r="I56" s="162"/>
      <c r="J56" s="171"/>
      <c r="K56" s="171"/>
      <c r="L56" s="171"/>
      <c r="M56" s="171"/>
      <c r="N56" s="163"/>
      <c r="O56" s="163"/>
      <c r="P56" s="163"/>
      <c r="Q56" s="163"/>
      <c r="R56" s="163"/>
      <c r="S56" s="163"/>
      <c r="T56" s="164"/>
    </row>
    <row r="57" spans="1:20">
      <c r="A57" s="170"/>
      <c r="B57" s="167"/>
      <c r="C57" s="168"/>
      <c r="D57" s="168"/>
      <c r="E57" s="168"/>
      <c r="F57" s="168"/>
      <c r="G57" s="160"/>
      <c r="H57" s="169"/>
      <c r="I57" s="162"/>
      <c r="J57" s="171"/>
      <c r="K57" s="171"/>
      <c r="L57" s="171"/>
      <c r="M57" s="171"/>
      <c r="N57" s="163"/>
      <c r="O57" s="163"/>
      <c r="P57" s="163"/>
      <c r="Q57" s="163"/>
      <c r="R57" s="163"/>
      <c r="S57" s="163"/>
      <c r="T57" s="164"/>
    </row>
    <row r="58" spans="1:20">
      <c r="A58" s="170"/>
      <c r="B58" s="167"/>
      <c r="C58" s="168"/>
      <c r="D58" s="168"/>
      <c r="E58" s="168"/>
      <c r="F58" s="168"/>
      <c r="G58" s="160"/>
      <c r="H58" s="169"/>
      <c r="I58" s="162"/>
      <c r="J58" s="171"/>
      <c r="K58" s="171"/>
      <c r="L58" s="171"/>
      <c r="M58" s="171"/>
      <c r="N58" s="163"/>
      <c r="O58" s="163"/>
      <c r="P58" s="163"/>
      <c r="Q58" s="163"/>
      <c r="R58" s="163"/>
      <c r="S58" s="163"/>
      <c r="T58" s="164"/>
    </row>
    <row r="59" spans="1:20">
      <c r="A59" s="172"/>
      <c r="B59" s="167"/>
      <c r="C59" s="168"/>
      <c r="D59" s="168"/>
      <c r="E59" s="168"/>
      <c r="F59" s="168"/>
      <c r="G59" s="160"/>
      <c r="H59" s="169"/>
      <c r="I59" s="162"/>
      <c r="J59" s="171"/>
      <c r="K59" s="173"/>
      <c r="L59" s="171"/>
      <c r="M59" s="171"/>
      <c r="N59" s="163"/>
      <c r="O59" s="163"/>
      <c r="P59" s="163"/>
      <c r="Q59" s="163"/>
      <c r="R59" s="163"/>
      <c r="S59" s="163"/>
      <c r="T59" s="164"/>
    </row>
    <row r="60" spans="1:20">
      <c r="A60" s="172"/>
      <c r="B60" s="167"/>
      <c r="C60" s="168"/>
      <c r="D60" s="168"/>
      <c r="E60" s="168"/>
      <c r="F60" s="168"/>
      <c r="G60" s="160"/>
      <c r="H60" s="169"/>
      <c r="I60" s="162"/>
      <c r="J60" s="171"/>
      <c r="K60" s="171"/>
      <c r="L60" s="171"/>
      <c r="M60" s="171"/>
      <c r="N60" s="163"/>
      <c r="O60" s="163"/>
      <c r="P60" s="163"/>
      <c r="Q60" s="163"/>
      <c r="R60" s="163"/>
      <c r="S60" s="163"/>
      <c r="T60" s="164"/>
    </row>
    <row r="61" spans="1:20">
      <c r="A61" s="170"/>
      <c r="B61" s="167"/>
      <c r="C61" s="168"/>
      <c r="D61" s="168"/>
      <c r="E61" s="168"/>
      <c r="F61" s="168"/>
      <c r="G61" s="160"/>
      <c r="H61" s="169"/>
      <c r="I61" s="162"/>
      <c r="J61" s="171"/>
      <c r="K61" s="171"/>
      <c r="L61" s="171"/>
      <c r="M61" s="171"/>
      <c r="N61" s="163"/>
      <c r="O61" s="163"/>
      <c r="P61" s="163"/>
      <c r="Q61" s="163"/>
      <c r="R61" s="163"/>
      <c r="S61" s="163"/>
      <c r="T61" s="164"/>
    </row>
    <row r="62" spans="1:20">
      <c r="A62" s="174"/>
      <c r="B62" s="175"/>
      <c r="C62" s="176"/>
      <c r="D62" s="176"/>
      <c r="E62" s="176"/>
      <c r="F62" s="176"/>
      <c r="G62" s="177"/>
      <c r="H62" s="178"/>
      <c r="I62" s="179"/>
      <c r="J62" s="179"/>
      <c r="K62" s="179"/>
      <c r="L62" s="179"/>
      <c r="M62" s="179"/>
      <c r="N62" s="180"/>
      <c r="O62" s="180"/>
      <c r="P62" s="180"/>
      <c r="Q62" s="180"/>
      <c r="R62" s="180"/>
      <c r="S62" s="180"/>
      <c r="T62" s="181"/>
    </row>
    <row r="63" spans="1:20">
      <c r="A63" s="182"/>
      <c r="B63" s="167"/>
      <c r="C63" s="168"/>
      <c r="D63" s="168"/>
      <c r="E63" s="168"/>
      <c r="F63" s="168"/>
      <c r="G63" s="160"/>
      <c r="H63" s="161"/>
      <c r="I63" s="162"/>
      <c r="J63" s="162"/>
      <c r="K63" s="162"/>
      <c r="L63" s="162"/>
      <c r="M63" s="162"/>
      <c r="N63" s="163"/>
      <c r="O63" s="163"/>
      <c r="P63" s="163"/>
      <c r="Q63" s="163"/>
      <c r="R63" s="163"/>
      <c r="S63" s="163"/>
      <c r="T63" s="164"/>
    </row>
    <row r="64" spans="1:20">
      <c r="A64" s="182"/>
      <c r="B64" s="167"/>
      <c r="C64" s="168"/>
      <c r="D64" s="168"/>
      <c r="E64" s="168"/>
      <c r="F64" s="168"/>
      <c r="G64" s="160"/>
      <c r="H64" s="169" t="s">
        <v>302</v>
      </c>
      <c r="I64" s="162">
        <v>8</v>
      </c>
      <c r="J64" s="162"/>
      <c r="K64" s="162"/>
      <c r="L64" s="162"/>
      <c r="M64" s="162"/>
      <c r="N64" s="183" t="s">
        <v>303</v>
      </c>
      <c r="O64" s="184">
        <v>12</v>
      </c>
      <c r="P64" s="185" t="s">
        <v>304</v>
      </c>
      <c r="Q64" s="186">
        <f>SUM(Q50:Q52)/O64</f>
        <v>0.38666666666666666</v>
      </c>
      <c r="R64" s="163" t="s">
        <v>305</v>
      </c>
      <c r="S64" s="186">
        <f>SUM(S50:S52)</f>
        <v>1.8307583999999999</v>
      </c>
      <c r="T64" s="187" t="s">
        <v>85</v>
      </c>
    </row>
    <row r="65" spans="1:27">
      <c r="A65" s="182"/>
      <c r="B65" s="167"/>
      <c r="C65" s="168"/>
      <c r="D65" s="168"/>
      <c r="E65" s="168"/>
      <c r="F65" s="168"/>
      <c r="G65" s="160"/>
      <c r="H65" s="169" t="s">
        <v>18</v>
      </c>
      <c r="I65" s="162">
        <v>13</v>
      </c>
      <c r="J65" s="162"/>
      <c r="K65" s="162"/>
      <c r="L65" s="162"/>
      <c r="M65" s="162"/>
      <c r="N65" s="183" t="s">
        <v>303</v>
      </c>
      <c r="O65" s="184">
        <v>12</v>
      </c>
      <c r="P65" s="185" t="s">
        <v>304</v>
      </c>
      <c r="Q65" s="186">
        <f>Q55/O65</f>
        <v>0.5</v>
      </c>
      <c r="R65" s="163" t="s">
        <v>305</v>
      </c>
      <c r="S65" s="186">
        <f>S55</f>
        <v>6.2513100000000001</v>
      </c>
      <c r="T65" s="187" t="s">
        <v>85</v>
      </c>
    </row>
    <row r="66" spans="1:27">
      <c r="A66" s="189"/>
      <c r="B66" s="175"/>
      <c r="C66" s="176"/>
      <c r="D66" s="176"/>
      <c r="E66" s="176"/>
      <c r="F66" s="176"/>
      <c r="G66" s="177"/>
      <c r="H66" s="178"/>
      <c r="I66" s="179"/>
      <c r="J66" s="179"/>
      <c r="K66" s="179"/>
      <c r="L66" s="179"/>
      <c r="M66" s="179"/>
      <c r="N66" s="180"/>
      <c r="O66" s="180"/>
      <c r="P66" s="180"/>
      <c r="Q66" s="180"/>
      <c r="R66" s="180"/>
      <c r="S66" s="180"/>
      <c r="T66" s="181"/>
    </row>
    <row r="67" spans="1:27">
      <c r="A67" s="190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2" t="s">
        <v>306</v>
      </c>
      <c r="S67" s="193">
        <f>SUM(S64:S65)</f>
        <v>8.0820684000000007</v>
      </c>
      <c r="T67" s="194" t="s">
        <v>85</v>
      </c>
    </row>
    <row r="68" spans="1:27">
      <c r="A68" s="195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7"/>
    </row>
    <row r="69" spans="1:27">
      <c r="A69" s="195"/>
      <c r="C69" s="196"/>
      <c r="D69" s="196"/>
      <c r="E69" s="196"/>
      <c r="F69" s="198" t="s">
        <v>319</v>
      </c>
      <c r="G69" s="196"/>
      <c r="H69" s="196"/>
      <c r="I69" s="196" t="s">
        <v>296</v>
      </c>
      <c r="J69" s="199" t="s">
        <v>307</v>
      </c>
      <c r="K69" s="199" t="s">
        <v>308</v>
      </c>
      <c r="L69" s="199" t="s">
        <v>309</v>
      </c>
      <c r="M69" s="199" t="s">
        <v>34</v>
      </c>
      <c r="N69" s="199" t="s">
        <v>310</v>
      </c>
      <c r="Q69" s="196"/>
      <c r="R69" s="196"/>
      <c r="S69" s="196"/>
      <c r="T69" s="197"/>
      <c r="V69" s="225"/>
      <c r="W69" s="225"/>
      <c r="Y69" s="202"/>
      <c r="Z69" s="203"/>
    </row>
    <row r="70" spans="1:27">
      <c r="A70" s="195"/>
      <c r="C70" s="196"/>
      <c r="D70" s="196"/>
      <c r="E70" s="196"/>
      <c r="F70" s="196"/>
      <c r="G70" s="196"/>
      <c r="H70" s="196"/>
      <c r="I70" s="196" t="s">
        <v>296</v>
      </c>
      <c r="J70" s="199">
        <v>1</v>
      </c>
      <c r="K70" s="199" t="s">
        <v>308</v>
      </c>
      <c r="L70" s="199">
        <f>C47</f>
        <v>0.15</v>
      </c>
      <c r="M70" s="199" t="s">
        <v>34</v>
      </c>
      <c r="N70" s="199">
        <f>E47</f>
        <v>0.3</v>
      </c>
      <c r="Q70" s="196"/>
      <c r="R70" s="196"/>
      <c r="S70" s="196"/>
      <c r="T70" s="197"/>
      <c r="AA70" s="202"/>
    </row>
    <row r="71" spans="1:27">
      <c r="A71" s="195"/>
      <c r="C71" s="196"/>
      <c r="D71" s="196"/>
      <c r="E71" s="196"/>
      <c r="F71" s="196"/>
      <c r="G71" s="196"/>
      <c r="H71" s="196"/>
      <c r="I71" s="196" t="s">
        <v>296</v>
      </c>
      <c r="J71" s="219">
        <f>J70/(L70*N70)</f>
        <v>22.222222222222221</v>
      </c>
      <c r="K71" s="199" t="s">
        <v>49</v>
      </c>
      <c r="L71" s="196"/>
      <c r="M71" s="196"/>
      <c r="N71" s="196"/>
      <c r="O71" s="196"/>
      <c r="P71" s="196"/>
      <c r="Q71" s="196"/>
      <c r="R71" s="196"/>
      <c r="S71" s="196"/>
      <c r="T71" s="197"/>
    </row>
    <row r="72" spans="1:27">
      <c r="A72" s="195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7"/>
    </row>
    <row r="73" spans="1:27">
      <c r="A73" s="195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7"/>
      <c r="X73" s="221"/>
      <c r="Y73" s="202"/>
    </row>
    <row r="74" spans="1:27">
      <c r="A74" s="195"/>
      <c r="C74" s="196"/>
      <c r="D74" s="196"/>
      <c r="E74" s="196"/>
      <c r="F74" s="196" t="s">
        <v>312</v>
      </c>
      <c r="G74" s="196"/>
      <c r="H74" s="196"/>
      <c r="I74" s="196" t="s">
        <v>296</v>
      </c>
      <c r="J74" s="196" t="s">
        <v>311</v>
      </c>
      <c r="K74" s="199" t="s">
        <v>34</v>
      </c>
      <c r="L74" s="199" t="s">
        <v>307</v>
      </c>
      <c r="M74" s="199" t="s">
        <v>34</v>
      </c>
      <c r="N74" s="199" t="s">
        <v>309</v>
      </c>
      <c r="O74" s="199" t="s">
        <v>34</v>
      </c>
      <c r="P74" s="199" t="s">
        <v>313</v>
      </c>
      <c r="Q74" s="196"/>
      <c r="R74" s="196"/>
      <c r="S74" s="196"/>
      <c r="T74" s="197"/>
    </row>
    <row r="75" spans="1:27">
      <c r="A75" s="195"/>
      <c r="B75" s="196"/>
      <c r="C75" s="196"/>
      <c r="D75" s="204"/>
      <c r="E75" s="204"/>
      <c r="F75" s="196"/>
      <c r="G75" s="196"/>
      <c r="H75" s="196"/>
      <c r="I75" s="196" t="s">
        <v>296</v>
      </c>
      <c r="J75" s="196">
        <v>1</v>
      </c>
      <c r="K75" s="199" t="s">
        <v>34</v>
      </c>
      <c r="L75" s="199">
        <v>1</v>
      </c>
      <c r="M75" s="199" t="s">
        <v>34</v>
      </c>
      <c r="N75" s="199">
        <f>E47</f>
        <v>0.3</v>
      </c>
      <c r="O75" s="199" t="s">
        <v>34</v>
      </c>
      <c r="P75" s="199">
        <v>2</v>
      </c>
      <c r="Q75" s="196"/>
      <c r="R75" s="196"/>
      <c r="S75" s="196"/>
      <c r="T75" s="197"/>
    </row>
    <row r="76" spans="1:27">
      <c r="A76" s="195"/>
      <c r="B76" s="196"/>
      <c r="C76" s="196"/>
      <c r="D76" s="204"/>
      <c r="E76" s="204"/>
      <c r="F76" s="196"/>
      <c r="G76" s="196"/>
      <c r="H76" s="196"/>
      <c r="I76" s="196" t="s">
        <v>296</v>
      </c>
      <c r="J76" s="201">
        <f>J75*L75*N75*P75</f>
        <v>0.6</v>
      </c>
      <c r="K76" s="199" t="s">
        <v>10</v>
      </c>
      <c r="L76" s="196"/>
      <c r="M76" s="196"/>
      <c r="N76" s="196"/>
      <c r="O76" s="196"/>
      <c r="P76" s="196"/>
      <c r="Q76" s="196"/>
      <c r="R76" s="196"/>
      <c r="S76" s="196"/>
      <c r="T76" s="197"/>
    </row>
    <row r="77" spans="1:27">
      <c r="A77" s="195"/>
      <c r="B77" s="196"/>
      <c r="C77" s="196"/>
      <c r="D77" s="204"/>
      <c r="E77" s="204"/>
      <c r="F77" s="196"/>
      <c r="G77" s="196"/>
      <c r="H77" s="196"/>
      <c r="I77" s="205"/>
      <c r="J77" s="206"/>
      <c r="K77" s="205"/>
      <c r="L77" s="196"/>
      <c r="M77" s="196"/>
      <c r="N77" s="196"/>
      <c r="O77" s="196"/>
      <c r="P77" s="196"/>
      <c r="Q77" s="196"/>
      <c r="R77" s="196"/>
      <c r="S77" s="196"/>
      <c r="T77" s="197"/>
    </row>
    <row r="78" spans="1:27">
      <c r="A78" s="195"/>
      <c r="B78" s="196"/>
      <c r="C78" s="196"/>
      <c r="D78" s="196"/>
      <c r="E78" s="196"/>
      <c r="F78" s="207" t="s">
        <v>314</v>
      </c>
      <c r="G78" s="207"/>
      <c r="H78" s="207"/>
      <c r="I78" s="207"/>
      <c r="J78" s="207"/>
      <c r="K78" s="207"/>
      <c r="L78" s="196"/>
      <c r="M78" s="196"/>
      <c r="N78" s="196"/>
      <c r="O78" s="196"/>
      <c r="P78" s="196"/>
      <c r="Q78" s="196"/>
      <c r="R78" s="196"/>
      <c r="S78" s="196"/>
      <c r="T78" s="197"/>
    </row>
    <row r="79" spans="1:27">
      <c r="A79" s="208"/>
      <c r="F79" s="209" t="s">
        <v>315</v>
      </c>
      <c r="G79" s="210"/>
      <c r="H79" s="210"/>
      <c r="I79" s="210" t="s">
        <v>296</v>
      </c>
      <c r="J79" s="211">
        <f>S67*J71</f>
        <v>179.60152000000002</v>
      </c>
      <c r="K79" s="210" t="s">
        <v>85</v>
      </c>
      <c r="T79" s="212"/>
    </row>
    <row r="80" spans="1:27" ht="15" thickBot="1">
      <c r="A80" s="213"/>
      <c r="B80" s="214"/>
      <c r="C80" s="214"/>
      <c r="D80" s="214"/>
      <c r="E80" s="214"/>
      <c r="F80" s="215" t="s">
        <v>316</v>
      </c>
      <c r="G80" s="216"/>
      <c r="H80" s="216"/>
      <c r="I80" s="216" t="s">
        <v>296</v>
      </c>
      <c r="J80" s="222">
        <f>J71*J76/2</f>
        <v>6.6666666666666661</v>
      </c>
      <c r="K80" s="216" t="s">
        <v>10</v>
      </c>
      <c r="L80" s="214"/>
      <c r="M80" s="214"/>
      <c r="N80" s="214"/>
      <c r="O80" s="214"/>
      <c r="P80" s="214"/>
      <c r="Q80" s="214"/>
      <c r="R80" s="214"/>
      <c r="S80" s="214"/>
      <c r="T80" s="218"/>
    </row>
    <row r="81" spans="6:11">
      <c r="F81" s="209"/>
      <c r="G81" s="210"/>
      <c r="H81" s="210"/>
      <c r="I81" s="210"/>
      <c r="J81" s="211"/>
      <c r="K81" s="210"/>
    </row>
    <row r="82" spans="6:11">
      <c r="F82" s="209"/>
      <c r="G82" s="210"/>
      <c r="H82" s="210"/>
      <c r="I82" s="210"/>
      <c r="J82" s="211"/>
      <c r="K82" s="210"/>
    </row>
    <row r="83" spans="6:11">
      <c r="F83" s="209"/>
      <c r="G83" s="210"/>
      <c r="H83" s="210"/>
      <c r="I83" s="210"/>
      <c r="J83" s="211"/>
      <c r="K83" s="210"/>
    </row>
    <row r="84" spans="6:11">
      <c r="F84" s="209"/>
      <c r="G84" s="210"/>
      <c r="H84" s="210"/>
      <c r="I84" s="210"/>
      <c r="J84" s="211"/>
      <c r="K84" s="210"/>
    </row>
    <row r="85" spans="6:11">
      <c r="F85" s="209"/>
      <c r="G85" s="210"/>
      <c r="H85" s="210"/>
      <c r="I85" s="210"/>
      <c r="J85" s="211"/>
      <c r="K85" s="210"/>
    </row>
    <row r="86" spans="6:11">
      <c r="F86" s="209"/>
      <c r="G86" s="210"/>
      <c r="H86" s="210"/>
      <c r="I86" s="210"/>
      <c r="J86" s="211"/>
      <c r="K86" s="210"/>
    </row>
    <row r="87" spans="6:11">
      <c r="F87" s="209"/>
      <c r="G87" s="210"/>
      <c r="H87" s="210"/>
      <c r="I87" s="210"/>
      <c r="J87" s="211"/>
      <c r="K87" s="210"/>
    </row>
    <row r="88" spans="6:11">
      <c r="F88" s="209"/>
      <c r="G88" s="210"/>
      <c r="H88" s="210"/>
      <c r="I88" s="210"/>
      <c r="J88" s="211"/>
      <c r="K88" s="210"/>
    </row>
    <row r="89" spans="6:11">
      <c r="F89" s="209"/>
      <c r="G89" s="210"/>
      <c r="H89" s="210"/>
      <c r="I89" s="210"/>
      <c r="J89" s="211"/>
      <c r="K89" s="210"/>
    </row>
    <row r="90" spans="6:11">
      <c r="F90" s="209"/>
      <c r="G90" s="210"/>
      <c r="H90" s="210"/>
      <c r="I90" s="210"/>
      <c r="J90" s="211"/>
      <c r="K90" s="210"/>
    </row>
    <row r="91" spans="6:11">
      <c r="F91" s="209"/>
      <c r="G91" s="210"/>
      <c r="H91" s="210"/>
      <c r="I91" s="210"/>
      <c r="J91" s="211"/>
      <c r="K91" s="210"/>
    </row>
    <row r="92" spans="6:11">
      <c r="F92" s="209"/>
      <c r="G92" s="210"/>
      <c r="H92" s="210"/>
      <c r="I92" s="210"/>
      <c r="J92" s="211"/>
      <c r="K92" s="210"/>
    </row>
  </sheetData>
  <mergeCells count="32"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3:A45"/>
    <mergeCell ref="B43:F45"/>
    <mergeCell ref="G43:I43"/>
    <mergeCell ref="J43:M43"/>
    <mergeCell ref="H5:H6"/>
    <mergeCell ref="I5:I6"/>
    <mergeCell ref="J5:J6"/>
    <mergeCell ref="K5:K6"/>
    <mergeCell ref="L5:L6"/>
    <mergeCell ref="T43:T45"/>
    <mergeCell ref="G44:G45"/>
    <mergeCell ref="H44:H45"/>
    <mergeCell ref="I44:I45"/>
    <mergeCell ref="J44:J45"/>
    <mergeCell ref="K44:K45"/>
    <mergeCell ref="L44:L45"/>
    <mergeCell ref="M44:M45"/>
    <mergeCell ref="R44:R45"/>
    <mergeCell ref="R43:S43"/>
    <mergeCell ref="N43:P43"/>
  </mergeCells>
  <pageMargins left="0.75" right="0.75" top="1" bottom="1" header="0.51180555555555596" footer="0.51180555555555596"/>
  <pageSetup paperSize="9" scale="4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ABK</vt:lpstr>
      <vt:lpstr>KBP</vt:lpstr>
      <vt:lpstr>RBK</vt:lpstr>
      <vt:lpstr>GAJI</vt:lpstr>
      <vt:lpstr>EVALUASI</vt:lpstr>
      <vt:lpstr>Pondasi</vt:lpstr>
      <vt:lpstr>Tiang</vt:lpstr>
      <vt:lpstr>Plat</vt:lpstr>
      <vt:lpstr>Beton</vt:lpstr>
      <vt:lpstr>Kolom</vt:lpstr>
      <vt:lpstr>ABK!Print_Area</vt:lpstr>
      <vt:lpstr>Beton!Print_Area</vt:lpstr>
      <vt:lpstr>EVALUASI!Print_Area</vt:lpstr>
      <vt:lpstr>GAJI!Print_Area</vt:lpstr>
      <vt:lpstr>KBP!Print_Area</vt:lpstr>
      <vt:lpstr>Kolom!Print_Area</vt:lpstr>
      <vt:lpstr>Plat!Print_Area</vt:lpstr>
      <vt:lpstr>Pondasi!Print_Area</vt:lpstr>
      <vt:lpstr>RBK!Print_Area</vt:lpstr>
      <vt:lpstr>Tiang!Print_Area</vt:lpstr>
      <vt:lpstr>EVALUASI!Print_Titles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Rifa Hasnabila</cp:lastModifiedBy>
  <cp:lastPrinted>2023-05-19T01:44:41Z</cp:lastPrinted>
  <dcterms:created xsi:type="dcterms:W3CDTF">2023-05-13T02:24:07Z</dcterms:created>
  <dcterms:modified xsi:type="dcterms:W3CDTF">2025-02-22T14:05:08Z</dcterms:modified>
</cp:coreProperties>
</file>